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Cycle 2022-01-13" sheetId="1" r:id="rId4"/>
    <sheet state="hidden" name="Cycle 2022-07-11" sheetId="2" r:id="rId5"/>
    <sheet state="visible" name="Cycle 2022-11-07" sheetId="3" r:id="rId6"/>
    <sheet state="visible" name="Cycle 2023-02-20" sheetId="4" r:id="rId7"/>
    <sheet state="visible" name="Cycle 2024-05-28" sheetId="5" r:id="rId8"/>
    <sheet state="visible" name="Interleaved Cycle (blank)" sheetId="6" r:id="rId9"/>
    <sheet state="visible" name="Assistance Schedule (2023-02-20" sheetId="7" r:id="rId10"/>
    <sheet state="visible" name="Max Log" sheetId="8" r:id="rId11"/>
    <sheet state="hidden" name="Chinup Cycle 2021-09-28" sheetId="9" r:id="rId12"/>
    <sheet state="hidden" name="Cycle 2021-08-31" sheetId="10" r:id="rId13"/>
    <sheet state="hidden" name="Blank Cycle" sheetId="11" r:id="rId14"/>
    <sheet state="visible" name="Jugg assist" sheetId="12" r:id="rId15"/>
  </sheets>
  <definedNames>
    <definedName hidden="1" localSheetId="7" name="_xlnm._FilterDatabase">'Max Log'!$A$1:$E$50</definedName>
    <definedName hidden="1" localSheetId="7" name="Z_EFFBDC41_776B_48FA_AF7E_DE6D4EE19482_.wvu.FilterData">'Max Log'!$A$1:$E$1000</definedName>
  </definedNames>
  <calcPr/>
  <customWorkbookViews>
    <customWorkbookView activeSheetId="0" maximized="1" windowHeight="0" windowWidth="0" guid="{EFFBDC41-776B-48FA-AF7E-DE6D4EE19482}" name="ByExercise"/>
  </customWorkbookViews>
  <extLst>
    <ext uri="GoogleSheetsCustomDataVersion2">
      <go:sheetsCustomData xmlns:go="http://customooxmlschemas.google.com/" r:id="rId16" roundtripDataChecksum="0VAFVl8pjGe53TsyUgfErVBGffRUXa1dBFqSHtWSPl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3">
      <text>
        <t xml:space="preserve">======
ID#AAAAfOlYdTM
Jacob Hinkle    (2022-09-07 12:11:17)
Stopped at ten to keep fs progressing slowly</t>
      </text>
    </comment>
  </commentList>
  <extLst>
    <ext uri="GoogleSheetsCustomDataVersion2">
      <go:sheetsCustomData xmlns:go="http://customooxmlschemas.google.com/" r:id="rId1" roundtripDataSignature="AMtx7mgtZruWRyRHcQOEQfdAF9G/ymuNsw=="/>
    </ext>
  </extLst>
</comments>
</file>

<file path=xl/sharedStrings.xml><?xml version="1.0" encoding="utf-8"?>
<sst xmlns="http://schemas.openxmlformats.org/spreadsheetml/2006/main" count="3252" uniqueCount="148">
  <si>
    <t>Name</t>
  </si>
  <si>
    <t>Juggernaut Method Calculator</t>
  </si>
  <si>
    <t>Created by CSM 12.10.10</t>
  </si>
  <si>
    <t>Body weight</t>
  </si>
  <si>
    <t>Represents one 16-week cycle</t>
  </si>
  <si>
    <t>Instructions:</t>
  </si>
  <si>
    <t>One Rep Max Calculator</t>
  </si>
  <si>
    <t>Use 90% of True, or estimated 1RM As initial training max</t>
  </si>
  <si>
    <t>Training Maxes (90% 1RM)</t>
  </si>
  <si>
    <t>1RM Input</t>
  </si>
  <si>
    <t>Estimated 1RM</t>
  </si>
  <si>
    <t>Wt Used</t>
  </si>
  <si>
    <t>Reps Achieved</t>
  </si>
  <si>
    <t>Multiplier</t>
  </si>
  <si>
    <t>Each Rep Wave represents a single  4 week training block</t>
  </si>
  <si>
    <t>Bench</t>
  </si>
  <si>
    <t>One Rep Max Calc</t>
  </si>
  <si>
    <t>Run Accumulation phase first, then intensification, then realization, then deload.</t>
  </si>
  <si>
    <t>Squat</t>
  </si>
  <si>
    <t>After running each phase for a rep wave, then move on to the next rep wave</t>
  </si>
  <si>
    <t>OH Press</t>
  </si>
  <si>
    <t>For the last set in the Realization phase, rep the weight for as many reps as possible</t>
  </si>
  <si>
    <t>Deadlift</t>
  </si>
  <si>
    <t>Plug in AMAP reps in the calculator to calculate maxes for next cycle</t>
  </si>
  <si>
    <t>Week 1</t>
  </si>
  <si>
    <t>Week 2</t>
  </si>
  <si>
    <t>Week 3</t>
  </si>
  <si>
    <t>Week 4</t>
  </si>
  <si>
    <t>10 Rep Wave</t>
  </si>
  <si>
    <t>Accumulation Phase</t>
  </si>
  <si>
    <t>Intensification Phase</t>
  </si>
  <si>
    <t>Realization Phase</t>
  </si>
  <si>
    <t>Deload Phase</t>
  </si>
  <si>
    <t>Wt</t>
  </si>
  <si>
    <t>Reps</t>
  </si>
  <si>
    <t>Failure</t>
  </si>
  <si>
    <t>-</t>
  </si>
  <si>
    <t>2-3 reps shy of failure</t>
  </si>
  <si>
    <t>10+</t>
  </si>
  <si>
    <t>1-2 reps shy of failure</t>
  </si>
  <si>
    <t>New Training Max Calculator</t>
  </si>
  <si>
    <t>Rep Standard</t>
  </si>
  <si>
    <t xml:space="preserve">AMAP Reps </t>
  </si>
  <si>
    <t>Multiplier (/.9)</t>
  </si>
  <si>
    <t>8 Rep Wave</t>
  </si>
  <si>
    <t>8+</t>
  </si>
  <si>
    <t>5 Rep Wave</t>
  </si>
  <si>
    <t>5+</t>
  </si>
  <si>
    <t>3 Rep Wave</t>
  </si>
  <si>
    <t>3+</t>
  </si>
  <si>
    <t>AMAP</t>
  </si>
  <si>
    <t>(front) Squat</t>
  </si>
  <si>
    <t>Volume</t>
  </si>
  <si>
    <t>Accumulation</t>
  </si>
  <si>
    <t>Intensification</t>
  </si>
  <si>
    <t>Realization</t>
  </si>
  <si>
    <t>Deload</t>
  </si>
  <si>
    <t>Total</t>
  </si>
  <si>
    <t>Weight at start of cycle:</t>
  </si>
  <si>
    <t>%BW</t>
  </si>
  <si>
    <t>Front Squat</t>
  </si>
  <si>
    <t>Volume (1000 lb)</t>
  </si>
  <si>
    <t xml:space="preserve"> Front Squat</t>
  </si>
  <si>
    <t>This schedule has the weeks/waves interleaved with the four exercises</t>
  </si>
  <si>
    <t>10/8/5/3 Rep Wave</t>
  </si>
  <si>
    <t>Bench (accum)</t>
  </si>
  <si>
    <t>(Accumulation)</t>
  </si>
  <si>
    <t>(Intensity)</t>
  </si>
  <si>
    <t>(Realization)</t>
  </si>
  <si>
    <t>(Deload)</t>
  </si>
  <si>
    <t>8/5/3/10 Rep Wave</t>
  </si>
  <si>
    <t>5/3/10/8 Rep Wave</t>
  </si>
  <si>
    <t>3/10/8/5 Rep Wave</t>
  </si>
  <si>
    <t>Main Lift</t>
  </si>
  <si>
    <t>Assistance Lift</t>
  </si>
  <si>
    <t>Conditioning</t>
  </si>
  <si>
    <t>Weight</t>
  </si>
  <si>
    <t xml:space="preserve">Reps </t>
  </si>
  <si>
    <t>Dips</t>
  </si>
  <si>
    <t>Rowing</t>
  </si>
  <si>
    <t>5/4/3/2/100 m</t>
  </si>
  <si>
    <t>Horizontal Row</t>
  </si>
  <si>
    <t>Leg Raises</t>
  </si>
  <si>
    <t>1000 m</t>
  </si>
  <si>
    <t>Chinups</t>
  </si>
  <si>
    <t>Jump Rope</t>
  </si>
  <si>
    <t>Green band</t>
  </si>
  <si>
    <t>5 min</t>
  </si>
  <si>
    <t>OHP</t>
  </si>
  <si>
    <t>Dips (weighted)</t>
  </si>
  <si>
    <t>Body/Pistol Squat</t>
  </si>
  <si>
    <t>Lunges</t>
  </si>
  <si>
    <t>Extra Day</t>
  </si>
  <si>
    <t>Power Clean</t>
  </si>
  <si>
    <t>Jumping/Step up</t>
  </si>
  <si>
    <t>Date</t>
  </si>
  <si>
    <t>Exercise</t>
  </si>
  <si>
    <t>1RM Calc</t>
  </si>
  <si>
    <t>1 RM bw %</t>
  </si>
  <si>
    <t>body weight</t>
  </si>
  <si>
    <t>pain</t>
  </si>
  <si>
    <t>Bodyweight:</t>
  </si>
  <si>
    <t>NOTE: We adjust the 1RM estimate for total lift (body plus weight)</t>
  </si>
  <si>
    <t>Enter resistance bands as estimated negative weight (15# increments)</t>
  </si>
  <si>
    <t>Chin-Up</t>
  </si>
  <si>
    <t>Bench Day assist work</t>
  </si>
  <si>
    <t>Squat Day assist work</t>
  </si>
  <si>
    <t>M Press assist work</t>
  </si>
  <si>
    <t>DL assist work</t>
  </si>
  <si>
    <t>Horizontal pulling 5x10-15</t>
  </si>
  <si>
    <t>Jumping (before squats)</t>
  </si>
  <si>
    <t>Chinups 5-10x5-10</t>
  </si>
  <si>
    <t>Sprinting/Jumping (1st)</t>
  </si>
  <si>
    <t>Dips 3xAMAP</t>
  </si>
  <si>
    <t>GHR 3x10-20</t>
  </si>
  <si>
    <t>Weighted Dips 5x10-20</t>
  </si>
  <si>
    <t>Ham Low back move</t>
  </si>
  <si>
    <t>Ab Wheel 3-5x15-20</t>
  </si>
  <si>
    <t>B Ext 3x10-20</t>
  </si>
  <si>
    <t>Upper conditiong</t>
  </si>
  <si>
    <t>Squats 3-5x5-10</t>
  </si>
  <si>
    <t>Upper conditioning</t>
  </si>
  <si>
    <t>Abs 3x10-20</t>
  </si>
  <si>
    <t>Walking Lunges 3-5x12-20</t>
  </si>
  <si>
    <t>Side bends 3-5x15-20</t>
  </si>
  <si>
    <t>Jumping</t>
  </si>
  <si>
    <t>On lower days</t>
  </si>
  <si>
    <t>Sprinting</t>
  </si>
  <si>
    <t>1-2x per week</t>
  </si>
  <si>
    <t>10-50 meters per rep</t>
  </si>
  <si>
    <t>&lt;200 Meter total volume</t>
  </si>
  <si>
    <t>rest 30 sec for each 10M</t>
  </si>
  <si>
    <t>throwing</t>
  </si>
  <si>
    <t>Underhand- throw behind</t>
  </si>
  <si>
    <t>Jumping up and back</t>
  </si>
  <si>
    <t>10 reps each throw wk1</t>
  </si>
  <si>
    <t>On upper days</t>
  </si>
  <si>
    <t>Underhand forward throw</t>
  </si>
  <si>
    <t>jumping low and forward</t>
  </si>
  <si>
    <t>8 wk 2</t>
  </si>
  <si>
    <t>diving forward throw</t>
  </si>
  <si>
    <t>jump forward</t>
  </si>
  <si>
    <t>6 wk 3</t>
  </si>
  <si>
    <t>overhead forward throw</t>
  </si>
  <si>
    <t>steping forward</t>
  </si>
  <si>
    <t>rotational low to high</t>
  </si>
  <si>
    <t>shot throw</t>
  </si>
  <si>
    <t>bench press throw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</si>
</sst>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-mm-dd"/>
  </numFmts>
  <fonts count="27">
    <font>
      <sz val="10.0"/>
      <color rgb="FF000000"/>
      <name val="Calibri"/>
      <scheme val="minor"/>
    </font>
    <font>
      <sz val="24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i/>
      <sz val="11.0"/>
      <color rgb="FF000000"/>
      <name val="Calibri"/>
    </font>
    <font>
      <b/>
      <i/>
      <sz val="13.0"/>
      <color rgb="FF000000"/>
      <name val="Calibri"/>
    </font>
    <font/>
    <font>
      <sz val="10.0"/>
      <color theme="1"/>
      <name val="Verdana"/>
    </font>
    <font>
      <b/>
      <i/>
      <sz val="12.0"/>
      <color rgb="FF000000"/>
      <name val="Calibri"/>
    </font>
    <font>
      <i/>
      <sz val="11.0"/>
      <color rgb="FF000000"/>
      <name val="Calibri"/>
    </font>
    <font>
      <color theme="1"/>
      <name val="Arial"/>
    </font>
    <font>
      <b/>
      <sz val="11.0"/>
      <color rgb="FF000000"/>
      <name val="Calibri"/>
    </font>
    <font>
      <sz val="11.0"/>
      <color rgb="FF000000"/>
      <name val="Calibri"/>
    </font>
    <font>
      <b/>
      <sz val="10.0"/>
      <color theme="1"/>
      <name val="Arial"/>
    </font>
    <font>
      <b/>
      <sz val="20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color theme="1"/>
      <name val="Calibri"/>
      <scheme val="minor"/>
    </font>
    <font>
      <sz val="24.0"/>
      <color rgb="FF980000"/>
      <name val="Arial"/>
    </font>
    <font>
      <sz val="8.0"/>
      <color theme="1"/>
      <name val="Arial"/>
    </font>
    <font>
      <b/>
      <sz val="11.0"/>
      <color theme="1"/>
      <name val="Calibri"/>
      <scheme val="minor"/>
    </font>
    <font>
      <color theme="1"/>
      <name val="Calibri"/>
    </font>
    <font>
      <sz val="10.0"/>
      <color theme="1"/>
      <name val="Calibri"/>
      <scheme val="minor"/>
    </font>
    <font>
      <b/>
      <u/>
      <sz val="11.0"/>
      <color rgb="FF000000"/>
      <name val="Calibri"/>
    </font>
    <font>
      <u/>
      <sz val="10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D9EAD3"/>
        <bgColor rgb="FFD9EAD3"/>
      </patternFill>
    </fill>
  </fills>
  <borders count="3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thick">
        <color rgb="FF000000"/>
      </right>
    </border>
    <border>
      <left style="thick">
        <color rgb="FF000000"/>
      </left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/>
      <right style="thick">
        <color rgb="FF000000"/>
      </right>
      <top/>
      <bottom/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/>
      <right/>
      <top/>
      <bottom style="thick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2" numFmtId="0" xfId="0" applyFont="1"/>
    <xf borderId="1" fillId="0" fontId="5" numFmtId="0" xfId="0" applyAlignment="1" applyBorder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/>
    </xf>
    <xf borderId="4" fillId="0" fontId="8" numFmtId="0" xfId="0" applyAlignment="1" applyBorder="1" applyFont="1">
      <alignment horizontal="center"/>
    </xf>
    <xf borderId="5" fillId="0" fontId="6" numFmtId="0" xfId="0" applyBorder="1" applyFont="1"/>
    <xf borderId="6" fillId="0" fontId="8" numFmtId="0" xfId="0" applyAlignment="1" applyBorder="1" applyFont="1">
      <alignment horizontal="center"/>
    </xf>
    <xf borderId="4" fillId="0" fontId="9" numFmtId="0" xfId="0" applyAlignment="1" applyBorder="1" applyFont="1">
      <alignment horizontal="center"/>
    </xf>
    <xf borderId="7" fillId="0" fontId="6" numFmtId="0" xfId="0" applyBorder="1" applyFont="1"/>
    <xf borderId="1" fillId="0" fontId="9" numFmtId="0" xfId="0" applyAlignment="1" applyBorder="1" applyFont="1">
      <alignment horizontal="center"/>
    </xf>
    <xf borderId="3" fillId="0" fontId="9" numFmtId="0" xfId="0" applyAlignment="1" applyBorder="1" applyFont="1">
      <alignment horizontal="center"/>
    </xf>
    <xf borderId="0" fillId="0" fontId="10" numFmtId="0" xfId="0" applyAlignment="1" applyFont="1">
      <alignment horizontal="center" vertical="bottom"/>
    </xf>
    <xf borderId="4" fillId="0" fontId="1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8" fillId="2" fontId="12" numFmtId="0" xfId="0" applyAlignment="1" applyBorder="1" applyFill="1" applyFont="1">
      <alignment horizontal="center" readingOrder="0"/>
    </xf>
    <xf borderId="5" fillId="0" fontId="2" numFmtId="1" xfId="0" applyAlignment="1" applyBorder="1" applyFont="1" applyNumberFormat="1">
      <alignment horizontal="center"/>
    </xf>
    <xf borderId="9" fillId="3" fontId="2" numFmtId="0" xfId="0" applyAlignment="1" applyBorder="1" applyFill="1" applyFont="1">
      <alignment horizontal="center" readingOrder="0"/>
    </xf>
    <xf borderId="10" fillId="3" fontId="2" numFmtId="0" xfId="0" applyAlignment="1" applyBorder="1" applyFont="1">
      <alignment horizontal="center" readingOrder="0"/>
    </xf>
    <xf borderId="0" fillId="0" fontId="10" numFmtId="10" xfId="0" applyAlignment="1" applyFont="1" applyNumberFormat="1">
      <alignment horizontal="center" vertical="bottom"/>
    </xf>
    <xf borderId="11" fillId="0" fontId="11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10" fillId="2" fontId="12" numFmtId="0" xfId="0" applyAlignment="1" applyBorder="1" applyFont="1">
      <alignment horizontal="center" readingOrder="0"/>
    </xf>
    <xf borderId="12" fillId="0" fontId="2" numFmtId="1" xfId="0" applyAlignment="1" applyBorder="1" applyFont="1" applyNumberFormat="1">
      <alignment horizontal="center"/>
    </xf>
    <xf borderId="13" fillId="0" fontId="11" numFmtId="0" xfId="0" applyAlignment="1" applyBorder="1" applyFont="1">
      <alignment horizontal="center"/>
    </xf>
    <xf borderId="14" fillId="0" fontId="2" numFmtId="0" xfId="0" applyAlignment="1" applyBorder="1" applyFont="1">
      <alignment horizontal="center"/>
    </xf>
    <xf borderId="15" fillId="2" fontId="12" numFmtId="0" xfId="0" applyAlignment="1" applyBorder="1" applyFont="1">
      <alignment horizontal="center" readingOrder="0"/>
    </xf>
    <xf borderId="14" fillId="0" fontId="2" numFmtId="1" xfId="0" applyAlignment="1" applyBorder="1" applyFont="1" applyNumberFormat="1">
      <alignment horizontal="center"/>
    </xf>
    <xf borderId="16" fillId="3" fontId="2" numFmtId="0" xfId="0" applyAlignment="1" applyBorder="1" applyFont="1">
      <alignment horizontal="center" readingOrder="0"/>
    </xf>
    <xf borderId="15" fillId="3" fontId="2" numFmtId="0" xfId="0" applyAlignment="1" applyBorder="1" applyFont="1">
      <alignment horizontal="center" readingOrder="0"/>
    </xf>
    <xf borderId="2" fillId="0" fontId="11" numFmtId="0" xfId="0" applyAlignment="1" applyBorder="1" applyFont="1">
      <alignment horizontal="center"/>
    </xf>
    <xf borderId="17" fillId="0" fontId="13" numFmtId="0" xfId="0" applyAlignment="1" applyBorder="1" applyFont="1">
      <alignment horizontal="center"/>
    </xf>
    <xf borderId="17" fillId="0" fontId="6" numFmtId="0" xfId="0" applyBorder="1" applyFont="1"/>
    <xf borderId="18" fillId="0" fontId="14" numFmtId="0" xfId="0" applyAlignment="1" applyBorder="1" applyFont="1">
      <alignment horizontal="center" textRotation="90" vertical="center"/>
    </xf>
    <xf borderId="1" fillId="0" fontId="11" numFmtId="0" xfId="0" applyAlignment="1" applyBorder="1" applyFont="1">
      <alignment horizontal="center"/>
    </xf>
    <xf borderId="19" fillId="0" fontId="6" numFmtId="0" xfId="0" applyBorder="1" applyFont="1"/>
    <xf borderId="20" fillId="0" fontId="11" numFmtId="0" xfId="0" applyAlignment="1" applyBorder="1" applyFont="1">
      <alignment horizontal="center"/>
    </xf>
    <xf borderId="21" fillId="0" fontId="6" numFmtId="0" xfId="0" applyBorder="1" applyFont="1"/>
    <xf borderId="0" fillId="0" fontId="11" numFmtId="0" xfId="0" applyAlignment="1" applyFont="1">
      <alignment horizontal="center"/>
    </xf>
    <xf borderId="0" fillId="0" fontId="15" numFmtId="0" xfId="0" applyAlignment="1" applyFont="1">
      <alignment horizontal="center"/>
    </xf>
    <xf borderId="22" fillId="0" fontId="16" numFmtId="0" xfId="0" applyAlignment="1" applyBorder="1" applyFont="1">
      <alignment horizontal="center"/>
    </xf>
    <xf borderId="23" fillId="0" fontId="11" numFmtId="0" xfId="0" applyAlignment="1" applyBorder="1" applyFont="1">
      <alignment horizontal="center"/>
    </xf>
    <xf borderId="24" fillId="0" fontId="11" numFmtId="0" xfId="0" applyAlignment="1" applyBorder="1" applyFont="1">
      <alignment horizontal="center"/>
    </xf>
    <xf borderId="24" fillId="0" fontId="2" numFmtId="0" xfId="0" applyAlignment="1" applyBorder="1" applyFont="1">
      <alignment horizontal="center"/>
    </xf>
    <xf borderId="25" fillId="0" fontId="2" numFmtId="0" xfId="0" applyAlignment="1" applyBorder="1" applyFont="1">
      <alignment horizontal="center"/>
    </xf>
    <xf borderId="22" fillId="0" fontId="2" numFmtId="0" xfId="0" applyAlignment="1" applyBorder="1" applyFont="1">
      <alignment horizontal="center"/>
    </xf>
    <xf borderId="26" fillId="2" fontId="11" numFmtId="0" xfId="0" applyAlignment="1" applyBorder="1" applyFont="1">
      <alignment horizontal="center" readingOrder="0"/>
    </xf>
    <xf borderId="27" fillId="0" fontId="11" numFmtId="0" xfId="0" applyAlignment="1" applyBorder="1" applyFont="1">
      <alignment horizontal="center"/>
    </xf>
    <xf borderId="28" fillId="0" fontId="11" numFmtId="0" xfId="0" applyAlignment="1" applyBorder="1" applyFont="1">
      <alignment horizontal="center"/>
    </xf>
    <xf borderId="27" fillId="0" fontId="2" numFmtId="0" xfId="0" applyAlignment="1" applyBorder="1" applyFont="1">
      <alignment horizontal="center"/>
    </xf>
    <xf borderId="28" fillId="0" fontId="2" numFmtId="0" xfId="0" applyAlignment="1" applyBorder="1" applyFont="1">
      <alignment horizontal="center"/>
    </xf>
    <xf borderId="29" fillId="0" fontId="6" numFmtId="0" xfId="0" applyBorder="1" applyFont="1"/>
    <xf borderId="7" fillId="0" fontId="14" numFmtId="0" xfId="0" applyAlignment="1" applyBorder="1" applyFont="1">
      <alignment textRotation="90" vertical="center"/>
    </xf>
    <xf borderId="0" fillId="0" fontId="14" numFmtId="0" xfId="0" applyAlignment="1" applyFont="1">
      <alignment horizontal="center" textRotation="90" vertical="center"/>
    </xf>
    <xf borderId="4" fillId="0" fontId="4" numFmtId="0" xfId="0" applyAlignment="1" applyBorder="1" applyFont="1">
      <alignment horizontal="center"/>
    </xf>
    <xf borderId="6" fillId="0" fontId="11" numFmtId="0" xfId="0" applyAlignment="1" applyBorder="1" applyFont="1">
      <alignment horizontal="center"/>
    </xf>
    <xf borderId="0" fillId="0" fontId="2" numFmtId="0" xfId="0" applyAlignment="1" applyFont="1">
      <alignment horizontal="center" readingOrder="0"/>
    </xf>
    <xf borderId="18" fillId="0" fontId="11" numFmtId="0" xfId="0" applyAlignment="1" applyBorder="1" applyFont="1">
      <alignment horizontal="center"/>
    </xf>
    <xf borderId="0" fillId="0" fontId="2" numFmtId="10" xfId="0" applyAlignment="1" applyFont="1" applyNumberFormat="1">
      <alignment horizontal="center"/>
    </xf>
    <xf borderId="21" fillId="0" fontId="11" numFmtId="0" xfId="0" applyAlignment="1" applyBorder="1" applyFont="1">
      <alignment horizontal="center"/>
    </xf>
    <xf borderId="17" fillId="0" fontId="11" numFmtId="0" xfId="0" applyAlignment="1" applyBorder="1" applyFont="1">
      <alignment horizontal="center"/>
    </xf>
    <xf borderId="29" fillId="0" fontId="11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30" fillId="2" fontId="11" numFmtId="0" xfId="0" applyAlignment="1" applyBorder="1" applyFont="1">
      <alignment horizontal="center" readingOrder="0"/>
    </xf>
    <xf borderId="2" fillId="0" fontId="17" numFmtId="0" xfId="0" applyAlignment="1" applyBorder="1" applyFont="1">
      <alignment horizontal="center"/>
    </xf>
    <xf borderId="3" fillId="0" fontId="18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31" fillId="2" fontId="11" numFmtId="0" xfId="0" applyAlignment="1" applyBorder="1" applyFont="1">
      <alignment horizontal="center" readingOrder="0"/>
    </xf>
    <xf borderId="13" fillId="0" fontId="2" numFmtId="0" xfId="0" applyAlignment="1" applyBorder="1" applyFont="1">
      <alignment horizontal="center"/>
    </xf>
    <xf borderId="17" fillId="0" fontId="2" numFmtId="0" xfId="0" applyAlignment="1" applyBorder="1" applyFont="1">
      <alignment horizontal="center"/>
    </xf>
    <xf borderId="11" fillId="0" fontId="11" numFmtId="0" xfId="0" applyAlignment="1" applyBorder="1" applyFont="1">
      <alignment horizontal="center" readingOrder="0"/>
    </xf>
    <xf borderId="0" fillId="0" fontId="19" numFmtId="0" xfId="0" applyAlignment="1" applyFont="1">
      <alignment readingOrder="0"/>
    </xf>
    <xf borderId="32" fillId="0" fontId="19" numFmtId="0" xfId="0" applyAlignment="1" applyBorder="1" applyFont="1">
      <alignment readingOrder="0"/>
    </xf>
    <xf borderId="32" fillId="0" fontId="3" numFmtId="0" xfId="0" applyBorder="1" applyFont="1"/>
    <xf borderId="33" fillId="0" fontId="19" numFmtId="0" xfId="0" applyAlignment="1" applyBorder="1" applyFont="1">
      <alignment readingOrder="0"/>
    </xf>
    <xf borderId="33" fillId="0" fontId="3" numFmtId="0" xfId="0" applyBorder="1" applyFont="1"/>
    <xf borderId="34" fillId="0" fontId="19" numFmtId="0" xfId="0" applyAlignment="1" applyBorder="1" applyFont="1">
      <alignment readingOrder="0"/>
    </xf>
    <xf borderId="34" fillId="4" fontId="3" numFmtId="0" xfId="0" applyBorder="1" applyFill="1" applyFont="1"/>
    <xf borderId="30" fillId="2" fontId="11" numFmtId="0" xfId="0" applyAlignment="1" applyBorder="1" applyFont="1">
      <alignment horizontal="center"/>
    </xf>
    <xf borderId="9" fillId="3" fontId="2" numFmtId="0" xfId="0" applyAlignment="1" applyBorder="1" applyFont="1">
      <alignment horizontal="center"/>
    </xf>
    <xf borderId="10" fillId="3" fontId="2" numFmtId="0" xfId="0" applyAlignment="1" applyBorder="1" applyFont="1">
      <alignment horizontal="center"/>
    </xf>
    <xf borderId="10" fillId="2" fontId="12" numFmtId="0" xfId="0" applyAlignment="1" applyBorder="1" applyFont="1">
      <alignment horizontal="center"/>
    </xf>
    <xf borderId="10" fillId="2" fontId="12" numFmtId="0" xfId="0" applyAlignment="1" applyBorder="1" applyFont="1">
      <alignment horizontal="center"/>
    </xf>
    <xf borderId="15" fillId="2" fontId="12" numFmtId="0" xfId="0" applyAlignment="1" applyBorder="1" applyFont="1">
      <alignment horizontal="center"/>
    </xf>
    <xf borderId="16" fillId="3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0" fillId="0" fontId="7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19" numFmtId="0" xfId="0" applyAlignment="1" applyFont="1">
      <alignment horizontal="center" readingOrder="0"/>
    </xf>
    <xf borderId="32" fillId="0" fontId="3" numFmtId="164" xfId="0" applyBorder="1" applyFont="1" applyNumberFormat="1"/>
    <xf borderId="33" fillId="0" fontId="3" numFmtId="164" xfId="0" applyBorder="1" applyFont="1" applyNumberFormat="1"/>
    <xf borderId="34" fillId="4" fontId="3" numFmtId="164" xfId="0" applyBorder="1" applyFont="1" applyNumberFormat="1"/>
    <xf borderId="24" fillId="0" fontId="11" numFmtId="0" xfId="0" applyAlignment="1" applyBorder="1" applyFont="1">
      <alignment horizontal="center" readingOrder="0"/>
    </xf>
    <xf borderId="0" fillId="0" fontId="20" numFmtId="0" xfId="0" applyAlignment="1" applyFont="1">
      <alignment horizontal="center" readingOrder="0" vertical="center"/>
    </xf>
    <xf borderId="0" fillId="0" fontId="21" numFmtId="9" xfId="0" applyAlignment="1" applyFont="1" applyNumberFormat="1">
      <alignment horizontal="center"/>
    </xf>
    <xf borderId="18" fillId="0" fontId="14" numFmtId="0" xfId="0" applyAlignment="1" applyBorder="1" applyFont="1">
      <alignment horizontal="center" readingOrder="0" textRotation="90" vertical="center"/>
    </xf>
    <xf borderId="0" fillId="0" fontId="11" numFmtId="0" xfId="0" applyAlignment="1" applyFont="1">
      <alignment horizontal="center" readingOrder="0"/>
    </xf>
    <xf borderId="22" fillId="0" fontId="11" numFmtId="0" xfId="0" applyAlignment="1" applyBorder="1" applyFont="1">
      <alignment horizontal="center" readingOrder="0"/>
    </xf>
    <xf borderId="0" fillId="0" fontId="22" numFmtId="0" xfId="0" applyAlignment="1" applyFont="1">
      <alignment readingOrder="0"/>
    </xf>
    <xf borderId="22" fillId="0" fontId="11" numFmtId="0" xfId="0" applyAlignment="1" applyBorder="1" applyFont="1">
      <alignment horizontal="center"/>
    </xf>
    <xf borderId="33" fillId="4" fontId="3" numFmtId="0" xfId="0" applyBorder="1" applyFont="1"/>
    <xf borderId="22" fillId="2" fontId="11" numFmtId="0" xfId="0" applyAlignment="1" applyBorder="1" applyFont="1">
      <alignment horizontal="center" readingOrder="0"/>
    </xf>
    <xf borderId="26" fillId="0" fontId="11" numFmtId="0" xfId="0" applyAlignment="1" applyBorder="1" applyFont="1">
      <alignment horizontal="center" readingOrder="0"/>
    </xf>
    <xf borderId="35" fillId="0" fontId="19" numFmtId="0" xfId="0" applyAlignment="1" applyBorder="1" applyFont="1">
      <alignment horizontal="center" readingOrder="0"/>
    </xf>
    <xf borderId="36" fillId="0" fontId="19" numFmtId="0" xfId="0" applyAlignment="1" applyBorder="1" applyFont="1">
      <alignment horizontal="center" readingOrder="0"/>
    </xf>
    <xf borderId="37" fillId="0" fontId="6" numFmtId="0" xfId="0" applyBorder="1" applyFont="1"/>
    <xf borderId="0" fillId="0" fontId="3" numFmtId="0" xfId="0" applyAlignment="1" applyFont="1">
      <alignment horizontal="center"/>
    </xf>
    <xf borderId="0" fillId="0" fontId="19" numFmtId="0" xfId="0" applyFont="1"/>
    <xf borderId="35" fillId="0" fontId="3" numFmtId="0" xfId="0" applyAlignment="1" applyBorder="1" applyFont="1">
      <alignment horizontal="center" readingOrder="0"/>
    </xf>
    <xf borderId="32" fillId="0" fontId="23" numFmtId="0" xfId="0" applyAlignment="1" applyBorder="1" applyFont="1">
      <alignment vertical="bottom"/>
    </xf>
    <xf borderId="37" fillId="0" fontId="23" numFmtId="0" xfId="0" applyAlignment="1" applyBorder="1" applyFont="1">
      <alignment horizontal="center" vertical="bottom"/>
    </xf>
    <xf borderId="37" fillId="0" fontId="23" numFmtId="0" xfId="0" applyAlignment="1" applyBorder="1" applyFont="1">
      <alignment horizontal="center" readingOrder="0" vertical="bottom"/>
    </xf>
    <xf borderId="0" fillId="0" fontId="23" numFmtId="0" xfId="0" applyAlignment="1" applyFont="1">
      <alignment vertical="bottom"/>
    </xf>
    <xf borderId="33" fillId="0" fontId="23" numFmtId="0" xfId="0" applyAlignment="1" applyBorder="1" applyFont="1">
      <alignment vertical="bottom"/>
    </xf>
    <xf borderId="34" fillId="0" fontId="23" numFmtId="0" xfId="0" applyAlignment="1" applyBorder="1" applyFont="1">
      <alignment horizontal="center" readingOrder="0" vertical="bottom"/>
    </xf>
    <xf borderId="0" fillId="0" fontId="3" numFmtId="165" xfId="0" applyAlignment="1" applyFont="1" applyNumberFormat="1">
      <alignment horizontal="center" readingOrder="0"/>
    </xf>
    <xf borderId="0" fillId="0" fontId="24" numFmtId="1" xfId="0" applyAlignment="1" applyFont="1" applyNumberFormat="1">
      <alignment horizontal="center"/>
    </xf>
    <xf borderId="0" fillId="0" fontId="3" numFmtId="0" xfId="0" applyFont="1"/>
    <xf borderId="0" fillId="2" fontId="3" numFmtId="0" xfId="0" applyAlignment="1" applyFont="1">
      <alignment readingOrder="0"/>
    </xf>
    <xf borderId="4" fillId="0" fontId="11" numFmtId="0" xfId="0" applyAlignment="1" applyBorder="1" applyFont="1">
      <alignment horizontal="center" readingOrder="0"/>
    </xf>
    <xf borderId="31" fillId="2" fontId="11" numFmtId="0" xfId="0" applyAlignment="1" applyBorder="1" applyFont="1">
      <alignment horizontal="center"/>
    </xf>
    <xf borderId="38" fillId="0" fontId="25" numFmtId="0" xfId="0" applyAlignment="1" applyBorder="1" applyFont="1">
      <alignment horizontal="center"/>
    </xf>
    <xf borderId="8" fillId="2" fontId="12" numFmtId="0" xfId="0" applyAlignment="1" applyBorder="1" applyFont="1">
      <alignment horizontal="center"/>
    </xf>
    <xf borderId="0" fillId="0" fontId="26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1RM Max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'Max Log'!$E$1</c:f>
            </c:strRef>
          </c:tx>
          <c:spPr>
            <a:ln cmpd="sng" w="9525">
              <a:solidFill>
                <a:schemeClr val="dk1"/>
              </a:solidFill>
            </a:ln>
          </c:spPr>
          <c:marker>
            <c:symbol val="circle"/>
            <c:size val="7"/>
            <c:spPr>
              <a:solidFill>
                <a:schemeClr val="dk1"/>
              </a:solidFill>
              <a:ln cmpd="sng">
                <a:solidFill>
                  <a:schemeClr val="dk1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'Max Log'!$A$2:$A$1000</c:f>
            </c:strRef>
          </c:cat>
          <c:val>
            <c:numRef>
              <c:f>'Max Log'!$E$2:$E$1000</c:f>
              <c:numCache/>
            </c:numRef>
          </c:val>
          <c:smooth val="0"/>
        </c:ser>
        <c:axId val="1826790626"/>
        <c:axId val="108515502"/>
      </c:lineChart>
      <c:catAx>
        <c:axId val="18267906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8515502"/>
      </c:catAx>
      <c:valAx>
        <c:axId val="108515502"/>
        <c:scaling>
          <c:orientation val="minMax"/>
          <c:min val="2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Calculated 1RM Max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267906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Reps vs. Weight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'Max Log'!$D$1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'Max Log'!$C$2:$C$1000</c:f>
            </c:numRef>
          </c:xVal>
          <c:yVal>
            <c:numRef>
              <c:f>'Max Log'!$D$2:$D$1000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762787"/>
        <c:axId val="498026006"/>
      </c:scatterChart>
      <c:valAx>
        <c:axId val="162276278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Weight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8026006"/>
      </c:valAx>
      <c:valAx>
        <c:axId val="4980260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Reps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27627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7</xdr:row>
      <xdr:rowOff>66675</xdr:rowOff>
    </xdr:from>
    <xdr:ext cx="4476750" cy="1524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18</xdr:row>
      <xdr:rowOff>28575</xdr:rowOff>
    </xdr:from>
    <xdr:ext cx="4495800" cy="20478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314325</xdr:colOff>
      <xdr:row>3</xdr:row>
      <xdr:rowOff>76200</xdr:rowOff>
    </xdr:from>
    <xdr:ext cx="4000500" cy="2476500"/>
    <xdr:graphicFrame>
      <xdr:nvGraphicFramePr>
        <xdr:cNvPr id="1148501716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352425</xdr:colOff>
      <xdr:row>49</xdr:row>
      <xdr:rowOff>9525</xdr:rowOff>
    </xdr:from>
    <xdr:ext cx="4962525" cy="3057525"/>
    <xdr:graphicFrame>
      <xdr:nvGraphicFramePr>
        <xdr:cNvPr id="173064858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fGWz51bKPMM" TargetMode="External"/><Relationship Id="rId2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1" width="9.57"/>
    <col customWidth="1" min="12" max="12" width="4.0"/>
    <col customWidth="1" min="13" max="13" width="4.86"/>
    <col customWidth="1" min="14" max="14" width="10.71"/>
    <col customWidth="1" min="15" max="15" width="15.71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  <c r="H3" s="4" t="s">
        <v>3</v>
      </c>
      <c r="I3" s="4">
        <v>225.0</v>
      </c>
    </row>
    <row r="4" ht="12.75" customHeight="1">
      <c r="B4" s="2" t="s">
        <v>4</v>
      </c>
      <c r="C4" s="2"/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18" t="s">
        <v>13</v>
      </c>
      <c r="K6" s="3"/>
      <c r="N6" s="6" t="s">
        <v>14</v>
      </c>
      <c r="O6" s="6"/>
      <c r="P6" s="6"/>
      <c r="Q6" s="6"/>
      <c r="R6" s="6"/>
    </row>
    <row r="7" ht="12.75" customHeight="1">
      <c r="B7" s="19" t="s">
        <v>15</v>
      </c>
      <c r="C7" s="20">
        <f t="shared" ref="C7:C10" si="1">CEILING(D7*0.9,5)</f>
        <v>205</v>
      </c>
      <c r="D7" s="21">
        <v>224.0</v>
      </c>
      <c r="E7" s="19" t="s">
        <v>16</v>
      </c>
      <c r="F7" s="22">
        <f t="shared" ref="F7:F10" si="2">(G7*H7*0.0333)+G7</f>
        <v>223.986</v>
      </c>
      <c r="G7" s="23">
        <v>210.0</v>
      </c>
      <c r="H7" s="24">
        <v>2.0</v>
      </c>
      <c r="I7" s="3"/>
      <c r="J7" s="25">
        <f t="shared" ref="J7:J10" si="3">D7/$I$3</f>
        <v>0.9955555556</v>
      </c>
      <c r="K7" s="3"/>
      <c r="N7" s="6" t="s">
        <v>17</v>
      </c>
      <c r="O7" s="6"/>
      <c r="P7" s="6"/>
      <c r="Q7" s="6"/>
      <c r="R7" s="6"/>
    </row>
    <row r="8" ht="12.75" customHeight="1">
      <c r="B8" s="26" t="s">
        <v>18</v>
      </c>
      <c r="C8" s="27">
        <f t="shared" si="1"/>
        <v>255</v>
      </c>
      <c r="D8" s="28">
        <v>283.0</v>
      </c>
      <c r="E8" s="26" t="s">
        <v>18</v>
      </c>
      <c r="F8" s="29">
        <f t="shared" si="2"/>
        <v>283.3</v>
      </c>
      <c r="G8" s="23">
        <v>250.0</v>
      </c>
      <c r="H8" s="24">
        <v>4.0</v>
      </c>
      <c r="I8" s="3"/>
      <c r="J8" s="25">
        <f t="shared" si="3"/>
        <v>1.257777778</v>
      </c>
      <c r="K8" s="3"/>
      <c r="N8" s="6" t="s">
        <v>19</v>
      </c>
      <c r="O8" s="6"/>
      <c r="P8" s="6"/>
      <c r="Q8" s="6"/>
      <c r="R8" s="6"/>
    </row>
    <row r="9" ht="12.75" customHeight="1">
      <c r="B9" s="26" t="s">
        <v>20</v>
      </c>
      <c r="C9" s="27">
        <f t="shared" si="1"/>
        <v>140</v>
      </c>
      <c r="D9" s="28">
        <v>154.0</v>
      </c>
      <c r="E9" s="26" t="s">
        <v>20</v>
      </c>
      <c r="F9" s="29">
        <f t="shared" si="2"/>
        <v>153.986</v>
      </c>
      <c r="G9" s="23">
        <v>140.0</v>
      </c>
      <c r="H9" s="24">
        <v>3.0</v>
      </c>
      <c r="I9" s="3"/>
      <c r="J9" s="25">
        <f t="shared" si="3"/>
        <v>0.6844444444</v>
      </c>
      <c r="K9" s="3"/>
      <c r="N9" s="6" t="s">
        <v>21</v>
      </c>
      <c r="O9" s="6"/>
      <c r="P9" s="6"/>
      <c r="Q9" s="6"/>
      <c r="R9" s="6"/>
    </row>
    <row r="10" ht="12.75" customHeight="1">
      <c r="B10" s="30" t="s">
        <v>22</v>
      </c>
      <c r="C10" s="31">
        <f t="shared" si="1"/>
        <v>270</v>
      </c>
      <c r="D10" s="32">
        <v>300.0</v>
      </c>
      <c r="E10" s="30" t="s">
        <v>22</v>
      </c>
      <c r="F10" s="33">
        <f t="shared" si="2"/>
        <v>299.95</v>
      </c>
      <c r="G10" s="34">
        <v>250.0</v>
      </c>
      <c r="H10" s="35">
        <v>6.0</v>
      </c>
      <c r="I10" s="3"/>
      <c r="J10" s="25">
        <f t="shared" si="3"/>
        <v>1.333333333</v>
      </c>
      <c r="K10" s="3"/>
      <c r="N10" s="6" t="s">
        <v>23</v>
      </c>
      <c r="O10" s="6"/>
      <c r="P10" s="6"/>
      <c r="Q10" s="6"/>
      <c r="R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  <c r="Q11" s="6"/>
      <c r="R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</row>
    <row r="14" ht="12.75" customHeight="1">
      <c r="A14" s="43"/>
      <c r="B14" s="48" t="s">
        <v>15</v>
      </c>
      <c r="C14" s="49">
        <f>CEILING(C7*0.6,5)</f>
        <v>125</v>
      </c>
      <c r="D14" s="50">
        <v>10.0</v>
      </c>
      <c r="E14" s="48" t="s">
        <v>15</v>
      </c>
      <c r="F14" s="49">
        <f>CEILING(C7*0.55,5)</f>
        <v>115</v>
      </c>
      <c r="G14" s="50">
        <v>5.0</v>
      </c>
      <c r="H14" s="48" t="s">
        <v>15</v>
      </c>
      <c r="I14" s="49">
        <f>CEILING(C7*0.5,5)</f>
        <v>105</v>
      </c>
      <c r="J14" s="50">
        <v>5.0</v>
      </c>
      <c r="K14" s="48" t="s">
        <v>15</v>
      </c>
      <c r="L14" s="49">
        <f>CEILING(C7*0.4,5)</f>
        <v>85</v>
      </c>
      <c r="M14" s="50">
        <v>5.0</v>
      </c>
    </row>
    <row r="15" ht="12.75" customHeight="1">
      <c r="A15" s="43"/>
      <c r="B15" s="3"/>
      <c r="C15" s="3">
        <f>CEILING(C7*0.6,5)</f>
        <v>125</v>
      </c>
      <c r="D15" s="51">
        <v>10.0</v>
      </c>
      <c r="E15" s="3"/>
      <c r="F15" s="3">
        <f>CEILING(C7*0.625,5)</f>
        <v>130</v>
      </c>
      <c r="G15" s="51">
        <v>5.0</v>
      </c>
      <c r="H15" s="3"/>
      <c r="I15" s="3">
        <f>CEILING(C7*0.6,5)</f>
        <v>125</v>
      </c>
      <c r="J15" s="51">
        <v>3.0</v>
      </c>
      <c r="K15" s="3"/>
      <c r="L15" s="3">
        <f>CEILING(C7*0.5,5)</f>
        <v>105</v>
      </c>
      <c r="M15" s="51">
        <v>5.0</v>
      </c>
    </row>
    <row r="16" ht="12.75" customHeight="1">
      <c r="A16" s="43"/>
      <c r="B16" s="3"/>
      <c r="C16" s="3">
        <f>CEILING(C7*0.6,5)</f>
        <v>125</v>
      </c>
      <c r="D16" s="51">
        <v>10.0</v>
      </c>
      <c r="E16" s="3"/>
      <c r="F16" s="3">
        <f>CEILING(C7*0.675,5)</f>
        <v>140</v>
      </c>
      <c r="G16" s="51">
        <v>10.0</v>
      </c>
      <c r="H16" s="3"/>
      <c r="I16" s="3">
        <f>CEILING(0.7*C7,5)</f>
        <v>145</v>
      </c>
      <c r="J16" s="51">
        <v>1.0</v>
      </c>
      <c r="K16" s="3"/>
      <c r="L16" s="3">
        <f>CEILING(C7*0.6,5)</f>
        <v>125</v>
      </c>
      <c r="M16" s="51">
        <v>5.0</v>
      </c>
    </row>
    <row r="17" ht="12.75" customHeight="1">
      <c r="A17" s="43"/>
      <c r="B17" s="3"/>
      <c r="C17" s="3">
        <f>CEILING(C7*0.6,5)</f>
        <v>125</v>
      </c>
      <c r="D17" s="51">
        <v>10.0</v>
      </c>
      <c r="E17" s="3"/>
      <c r="F17" s="3">
        <f>CEILING(C7*0.675,5)</f>
        <v>140</v>
      </c>
      <c r="G17" s="51">
        <v>10.0</v>
      </c>
      <c r="H17" s="44" t="s">
        <v>35</v>
      </c>
      <c r="I17" s="44">
        <f>CEILING(C7*0.75,5)</f>
        <v>155</v>
      </c>
      <c r="J17" s="52">
        <v>21.0</v>
      </c>
      <c r="K17" s="3"/>
      <c r="L17" s="3" t="s">
        <v>36</v>
      </c>
      <c r="M17" s="51" t="s">
        <v>36</v>
      </c>
    </row>
    <row r="18" ht="12.75" customHeight="1">
      <c r="A18" s="43"/>
      <c r="B18" s="53" t="s">
        <v>37</v>
      </c>
      <c r="C18" s="53">
        <f t="shared" ref="C18:C19" si="4">CEILING(C7*0.6,5)</f>
        <v>125</v>
      </c>
      <c r="D18" s="54" t="s">
        <v>38</v>
      </c>
      <c r="E18" s="53" t="s">
        <v>39</v>
      </c>
      <c r="F18" s="53">
        <f>CEILING(C7*0.675,5)</f>
        <v>140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</row>
    <row r="19" ht="12.75" customHeight="1">
      <c r="A19" s="43"/>
      <c r="B19" s="48" t="s">
        <v>18</v>
      </c>
      <c r="C19" s="49">
        <f t="shared" si="4"/>
        <v>155</v>
      </c>
      <c r="D19" s="50">
        <v>10.0</v>
      </c>
      <c r="E19" s="48" t="s">
        <v>18</v>
      </c>
      <c r="F19" s="49">
        <f>CEILING(C8*0.55,5)</f>
        <v>145</v>
      </c>
      <c r="G19" s="50">
        <v>5.0</v>
      </c>
      <c r="H19" s="48" t="s">
        <v>18</v>
      </c>
      <c r="I19" s="49">
        <f>CEILING(C8*0.5,5)</f>
        <v>130</v>
      </c>
      <c r="J19" s="50">
        <v>5.0</v>
      </c>
      <c r="K19" s="48" t="s">
        <v>18</v>
      </c>
      <c r="L19" s="49">
        <f>CEILING(C8*0.4,5)</f>
        <v>105</v>
      </c>
      <c r="M19" s="50">
        <v>5.0</v>
      </c>
    </row>
    <row r="20" ht="12.75" customHeight="1">
      <c r="A20" s="43"/>
      <c r="B20" s="44"/>
      <c r="C20" s="3">
        <f>CEILING(C8*0.6,5)</f>
        <v>155</v>
      </c>
      <c r="D20" s="51">
        <v>10.0</v>
      </c>
      <c r="E20" s="44"/>
      <c r="F20" s="3">
        <f>CEILING(C8*0.625,5)</f>
        <v>160</v>
      </c>
      <c r="G20" s="51">
        <v>5.0</v>
      </c>
      <c r="H20" s="44"/>
      <c r="I20" s="3">
        <f>CEILING(C8*0.6,5)</f>
        <v>155</v>
      </c>
      <c r="J20" s="51">
        <v>3.0</v>
      </c>
      <c r="K20" s="44"/>
      <c r="L20" s="3">
        <f>CEILING(C8*0.5,5)</f>
        <v>130</v>
      </c>
      <c r="M20" s="51">
        <v>5.0</v>
      </c>
    </row>
    <row r="21" ht="12.75" customHeight="1">
      <c r="A21" s="43"/>
      <c r="B21" s="44"/>
      <c r="C21" s="3">
        <f>CEILING(C8*0.6,5)</f>
        <v>155</v>
      </c>
      <c r="D21" s="51">
        <v>10.0</v>
      </c>
      <c r="E21" s="44"/>
      <c r="F21" s="3">
        <f>CEILING(C8*0.675,5)</f>
        <v>175</v>
      </c>
      <c r="G21" s="51">
        <v>10.0</v>
      </c>
      <c r="H21" s="44"/>
      <c r="I21" s="3">
        <f>CEILING(C8*0.7,5)</f>
        <v>180</v>
      </c>
      <c r="J21" s="51">
        <v>1.0</v>
      </c>
      <c r="K21" s="44"/>
      <c r="L21" s="3">
        <f>CEILING(C8*0.6,5)</f>
        <v>155</v>
      </c>
      <c r="M21" s="51">
        <v>5.0</v>
      </c>
    </row>
    <row r="22" ht="12.75" customHeight="1">
      <c r="A22" s="43"/>
      <c r="B22" s="3"/>
      <c r="C22" s="3">
        <f>CEILING(C8*0.6,5)</f>
        <v>155</v>
      </c>
      <c r="D22" s="51">
        <v>10.0</v>
      </c>
      <c r="E22" s="3"/>
      <c r="F22" s="3">
        <f>CEILING(C8*0.675,5)</f>
        <v>175</v>
      </c>
      <c r="G22" s="51">
        <v>10.0</v>
      </c>
      <c r="H22" s="44" t="s">
        <v>35</v>
      </c>
      <c r="I22" s="44">
        <f>CEILING(C8*0.75,5)</f>
        <v>195</v>
      </c>
      <c r="J22" s="52">
        <v>15.0</v>
      </c>
      <c r="K22" s="3"/>
      <c r="L22" s="3" t="s">
        <v>36</v>
      </c>
      <c r="M22" s="51" t="s">
        <v>36</v>
      </c>
    </row>
    <row r="23" ht="12.75" customHeight="1">
      <c r="A23" s="43"/>
      <c r="B23" s="53" t="s">
        <v>37</v>
      </c>
      <c r="C23" s="53">
        <f t="shared" ref="C23:C24" si="5">CEILING(C8*0.6,5)</f>
        <v>155</v>
      </c>
      <c r="D23" s="54" t="s">
        <v>38</v>
      </c>
      <c r="E23" s="53" t="s">
        <v>39</v>
      </c>
      <c r="F23" s="53">
        <f>CEILING(C8*0.675,5)</f>
        <v>175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</row>
    <row r="24" ht="12.75" customHeight="1">
      <c r="A24" s="43"/>
      <c r="B24" s="48" t="s">
        <v>20</v>
      </c>
      <c r="C24" s="49">
        <f t="shared" si="5"/>
        <v>85</v>
      </c>
      <c r="D24" s="50">
        <v>10.0</v>
      </c>
      <c r="E24" s="48" t="s">
        <v>20</v>
      </c>
      <c r="F24" s="49">
        <f>CEILING(C9*0.55,5)</f>
        <v>80</v>
      </c>
      <c r="G24" s="50">
        <v>5.0</v>
      </c>
      <c r="H24" s="48" t="s">
        <v>20</v>
      </c>
      <c r="I24" s="49">
        <f>CEILING(C9*0.5,5)</f>
        <v>70</v>
      </c>
      <c r="J24" s="50">
        <v>5.0</v>
      </c>
      <c r="K24" s="48" t="s">
        <v>20</v>
      </c>
      <c r="L24" s="49">
        <f>CEILING(C9*0.4,5)</f>
        <v>60</v>
      </c>
      <c r="M24" s="50">
        <v>5.0</v>
      </c>
    </row>
    <row r="25" ht="12.75" customHeight="1">
      <c r="A25" s="43"/>
      <c r="B25" s="44"/>
      <c r="C25" s="3">
        <f>CEILING(C9*0.6,5)</f>
        <v>85</v>
      </c>
      <c r="D25" s="51">
        <v>10.0</v>
      </c>
      <c r="E25" s="44"/>
      <c r="F25" s="3">
        <f>CEILING(C9*0.625,5)</f>
        <v>90</v>
      </c>
      <c r="G25" s="51">
        <v>5.0</v>
      </c>
      <c r="H25" s="44"/>
      <c r="I25" s="3">
        <f>CEILING(C9*0.6,5)</f>
        <v>85</v>
      </c>
      <c r="J25" s="51">
        <v>3.0</v>
      </c>
      <c r="K25" s="44"/>
      <c r="L25" s="3">
        <f>CEILING(C9*0.5,5)</f>
        <v>70</v>
      </c>
      <c r="M25" s="51">
        <v>5.0</v>
      </c>
    </row>
    <row r="26" ht="12.75" customHeight="1">
      <c r="A26" s="43"/>
      <c r="B26" s="44"/>
      <c r="C26" s="3">
        <f>CEILING(C9*0.6,5)</f>
        <v>85</v>
      </c>
      <c r="D26" s="51">
        <v>10.0</v>
      </c>
      <c r="E26" s="44"/>
      <c r="F26" s="3">
        <f>CEILING(C9*0.675,5)</f>
        <v>95</v>
      </c>
      <c r="G26" s="51">
        <v>10.0</v>
      </c>
      <c r="H26" s="44"/>
      <c r="I26" s="3">
        <f>CEILING(C9*0.7,5)</f>
        <v>100</v>
      </c>
      <c r="J26" s="51">
        <v>1.0</v>
      </c>
      <c r="K26" s="44"/>
      <c r="L26" s="3">
        <f>CEILING(C9*0.6,5)</f>
        <v>85</v>
      </c>
      <c r="M26" s="51">
        <v>5.0</v>
      </c>
    </row>
    <row r="27" ht="12.75" customHeight="1">
      <c r="A27" s="43"/>
      <c r="B27" s="3"/>
      <c r="C27" s="3">
        <f>CEILING(C9*0.6,5)</f>
        <v>85</v>
      </c>
      <c r="D27" s="51">
        <v>10.0</v>
      </c>
      <c r="E27" s="3"/>
      <c r="F27" s="3">
        <f>CEILING(C9*0.675,5)</f>
        <v>95</v>
      </c>
      <c r="G27" s="51">
        <v>10.0</v>
      </c>
      <c r="H27" s="44" t="s">
        <v>35</v>
      </c>
      <c r="I27" s="44">
        <f>CEILING(C9*0.75,5)</f>
        <v>105</v>
      </c>
      <c r="J27" s="52">
        <v>15.0</v>
      </c>
      <c r="K27" s="3"/>
      <c r="L27" s="3" t="s">
        <v>36</v>
      </c>
      <c r="M27" s="51" t="s">
        <v>36</v>
      </c>
    </row>
    <row r="28" ht="12.75" customHeight="1">
      <c r="A28" s="43"/>
      <c r="B28" s="53" t="s">
        <v>37</v>
      </c>
      <c r="C28" s="53">
        <f t="shared" ref="C28:C29" si="6">CEILING(C9*0.6,5)</f>
        <v>85</v>
      </c>
      <c r="D28" s="54" t="s">
        <v>38</v>
      </c>
      <c r="E28" s="53" t="s">
        <v>39</v>
      </c>
      <c r="F28" s="53">
        <f>CEILING(C9*0.675,5)</f>
        <v>95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</row>
    <row r="29" ht="12.75" customHeight="1">
      <c r="A29" s="43"/>
      <c r="B29" s="44" t="s">
        <v>22</v>
      </c>
      <c r="C29" s="3">
        <f t="shared" si="6"/>
        <v>165</v>
      </c>
      <c r="D29" s="50">
        <v>10.0</v>
      </c>
      <c r="E29" s="44" t="s">
        <v>22</v>
      </c>
      <c r="F29" s="3">
        <f>CEILING(C10*0.55,5)</f>
        <v>150</v>
      </c>
      <c r="G29" s="50">
        <v>5.0</v>
      </c>
      <c r="H29" s="44" t="s">
        <v>22</v>
      </c>
      <c r="I29" s="3">
        <f>CEILING(C10*0.5,5)</f>
        <v>135</v>
      </c>
      <c r="J29" s="50">
        <v>5.0</v>
      </c>
      <c r="K29" s="44" t="s">
        <v>22</v>
      </c>
      <c r="L29" s="3">
        <f>CEILING(C10*0.4,5)</f>
        <v>110</v>
      </c>
      <c r="M29" s="51">
        <v>5.0</v>
      </c>
    </row>
    <row r="30" ht="12.75" customHeight="1">
      <c r="A30" s="43"/>
      <c r="B30" s="44"/>
      <c r="C30" s="3">
        <f>CEILING(C10*0.6,5)</f>
        <v>165</v>
      </c>
      <c r="D30" s="51">
        <v>10.0</v>
      </c>
      <c r="E30" s="44"/>
      <c r="F30" s="3">
        <f>CEILING(C10*0.625,5)</f>
        <v>170</v>
      </c>
      <c r="G30" s="51">
        <v>5.0</v>
      </c>
      <c r="H30" s="44"/>
      <c r="I30" s="3">
        <f>CEILING(C10*0.6,5)</f>
        <v>165</v>
      </c>
      <c r="J30" s="51">
        <v>3.0</v>
      </c>
      <c r="K30" s="44"/>
      <c r="L30" s="3">
        <f>CEILING(C10*0.5,5)</f>
        <v>135</v>
      </c>
      <c r="M30" s="51">
        <v>5.0</v>
      </c>
    </row>
    <row r="31" ht="12.75" customHeight="1">
      <c r="A31" s="43"/>
      <c r="B31" s="44"/>
      <c r="C31" s="3">
        <f>CEILING(C10*0.6,5)</f>
        <v>165</v>
      </c>
      <c r="D31" s="51">
        <v>10.0</v>
      </c>
      <c r="E31" s="44"/>
      <c r="F31" s="3">
        <f>CEILING(C10*0.675,5)</f>
        <v>185</v>
      </c>
      <c r="G31" s="51">
        <v>10.0</v>
      </c>
      <c r="H31" s="44"/>
      <c r="I31" s="3">
        <f>CEILING(C10*0.7,5)</f>
        <v>190</v>
      </c>
      <c r="J31" s="51">
        <v>1.0</v>
      </c>
      <c r="K31" s="44"/>
      <c r="L31" s="3">
        <f>CEILING(C10*0.6,5)</f>
        <v>165</v>
      </c>
      <c r="M31" s="51">
        <v>5.0</v>
      </c>
    </row>
    <row r="32" ht="12.75" customHeight="1">
      <c r="A32" s="43"/>
      <c r="B32" s="3"/>
      <c r="C32" s="3">
        <f>CEILING(C10*0.6,5)</f>
        <v>165</v>
      </c>
      <c r="D32" s="51">
        <v>10.0</v>
      </c>
      <c r="E32" s="3"/>
      <c r="F32" s="3">
        <f>CEILING(C10*0.675,5)</f>
        <v>185</v>
      </c>
      <c r="G32" s="51">
        <v>10.0</v>
      </c>
      <c r="H32" s="44" t="s">
        <v>35</v>
      </c>
      <c r="I32" s="44">
        <f>CEILING(C10*0.75,5)</f>
        <v>205</v>
      </c>
      <c r="J32" s="52">
        <v>15.0</v>
      </c>
      <c r="K32" s="3"/>
      <c r="L32" s="3" t="s">
        <v>36</v>
      </c>
      <c r="M32" s="51" t="s">
        <v>36</v>
      </c>
    </row>
    <row r="33" ht="12.75" customHeight="1">
      <c r="A33" s="57"/>
      <c r="B33" s="53" t="s">
        <v>37</v>
      </c>
      <c r="C33" s="53">
        <f>CEILING(C10*0.6,5)</f>
        <v>165</v>
      </c>
      <c r="D33" s="54" t="s">
        <v>38</v>
      </c>
      <c r="E33" s="53" t="s">
        <v>39</v>
      </c>
      <c r="F33" s="53">
        <f>CEILING(C10*0.675,5)</f>
        <v>185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62" t="s">
        <v>43</v>
      </c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235</v>
      </c>
      <c r="D36" s="44">
        <v>10.0</v>
      </c>
      <c r="E36" s="63">
        <f>J17</f>
        <v>21</v>
      </c>
      <c r="G36" s="64">
        <f t="shared" ref="G36:G39" si="7">C36/$I$3/0.9</f>
        <v>1.160493827</v>
      </c>
      <c r="H36" s="44"/>
      <c r="I36" s="3"/>
      <c r="J36" s="3"/>
      <c r="K36" s="3"/>
    </row>
    <row r="37" ht="12.75" customHeight="1">
      <c r="A37" s="59"/>
      <c r="B37" s="26" t="s">
        <v>18</v>
      </c>
      <c r="C37" s="27">
        <f>CEILING(((E37-D37)*5)+C8,5)</f>
        <v>280</v>
      </c>
      <c r="D37" s="44">
        <v>10.0</v>
      </c>
      <c r="E37" s="65">
        <f>J22</f>
        <v>15</v>
      </c>
      <c r="G37" s="64">
        <f t="shared" si="7"/>
        <v>1.382716049</v>
      </c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155</v>
      </c>
      <c r="D38" s="44">
        <v>10.0</v>
      </c>
      <c r="E38" s="65">
        <f>J27</f>
        <v>15</v>
      </c>
      <c r="G38" s="64">
        <f t="shared" si="7"/>
        <v>0.7654320988</v>
      </c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295</v>
      </c>
      <c r="D39" s="66">
        <v>10.0</v>
      </c>
      <c r="E39" s="67">
        <f>J32</f>
        <v>15</v>
      </c>
      <c r="G39" s="64">
        <f t="shared" si="7"/>
        <v>1.456790123</v>
      </c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68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</row>
    <row r="43" ht="12.75" customHeight="1">
      <c r="A43" s="43"/>
      <c r="B43" s="48" t="s">
        <v>15</v>
      </c>
      <c r="C43" s="49">
        <f>CEILING(C36*0.65,5)</f>
        <v>155</v>
      </c>
      <c r="D43" s="50">
        <v>8.0</v>
      </c>
      <c r="E43" s="48" t="s">
        <v>15</v>
      </c>
      <c r="F43" s="49">
        <f>CEILING(C36*0.6,5)</f>
        <v>145</v>
      </c>
      <c r="G43" s="50">
        <v>3.0</v>
      </c>
      <c r="H43" s="48" t="s">
        <v>15</v>
      </c>
      <c r="I43" s="49">
        <f>CEILING(C36*0.5,5)</f>
        <v>120</v>
      </c>
      <c r="J43" s="50">
        <v>5.0</v>
      </c>
      <c r="K43" s="48" t="s">
        <v>15</v>
      </c>
      <c r="L43" s="49">
        <f>CEILING(C36*0.4,5)</f>
        <v>95</v>
      </c>
      <c r="M43" s="50">
        <v>5.0</v>
      </c>
    </row>
    <row r="44" ht="12.75" customHeight="1">
      <c r="A44" s="43"/>
      <c r="B44" s="44"/>
      <c r="C44" s="3">
        <f>CEILING(C36*0.65,5)</f>
        <v>155</v>
      </c>
      <c r="D44" s="51">
        <v>8.0</v>
      </c>
      <c r="E44" s="3"/>
      <c r="F44" s="3">
        <f>CEILING(C36*0.675,5)</f>
        <v>160</v>
      </c>
      <c r="G44" s="51">
        <v>3.0</v>
      </c>
      <c r="H44" s="44"/>
      <c r="I44" s="3">
        <f>CEILING(C36*0.6,5)</f>
        <v>145</v>
      </c>
      <c r="J44" s="51">
        <v>3.0</v>
      </c>
      <c r="K44" s="44"/>
      <c r="L44" s="3">
        <f>CEILING(C36*0.5,5)</f>
        <v>120</v>
      </c>
      <c r="M44" s="51">
        <v>5.0</v>
      </c>
    </row>
    <row r="45" ht="12.75" customHeight="1">
      <c r="A45" s="43"/>
      <c r="B45" s="44"/>
      <c r="C45" s="3">
        <f>CEILING(C36*0.65,5)</f>
        <v>155</v>
      </c>
      <c r="D45" s="51">
        <v>8.0</v>
      </c>
      <c r="E45" s="3"/>
      <c r="F45" s="3">
        <f>CEILING(C36*0.725,5)</f>
        <v>175</v>
      </c>
      <c r="G45" s="51">
        <v>8.0</v>
      </c>
      <c r="H45" s="44"/>
      <c r="I45" s="3">
        <f>CEILING(C36*0.7,5)</f>
        <v>165</v>
      </c>
      <c r="J45" s="51">
        <v>2.0</v>
      </c>
      <c r="K45" s="44"/>
      <c r="L45" s="3">
        <f>CEILING(C36*0.6,5)</f>
        <v>145</v>
      </c>
      <c r="M45" s="51">
        <v>5.0</v>
      </c>
    </row>
    <row r="46" ht="12.75" customHeight="1">
      <c r="A46" s="43"/>
      <c r="B46" s="3"/>
      <c r="C46" s="3">
        <f>CEILING(C36*0.65,5)</f>
        <v>155</v>
      </c>
      <c r="D46" s="51">
        <v>8.0</v>
      </c>
      <c r="E46" s="3"/>
      <c r="F46" s="3">
        <f>CEILING(C36*0.725,5)</f>
        <v>175</v>
      </c>
      <c r="G46" s="51">
        <v>8.0</v>
      </c>
      <c r="H46" s="3"/>
      <c r="I46" s="3">
        <f>CEILING(C36*0.75,5)</f>
        <v>180</v>
      </c>
      <c r="J46" s="51">
        <v>1.0</v>
      </c>
      <c r="K46" s="3"/>
      <c r="L46" s="3" t="s">
        <v>36</v>
      </c>
      <c r="M46" s="51" t="s">
        <v>36</v>
      </c>
    </row>
    <row r="47" ht="12.75" customHeight="1">
      <c r="A47" s="43"/>
      <c r="B47" s="53" t="s">
        <v>37</v>
      </c>
      <c r="C47" s="53">
        <f t="shared" ref="C47:C48" si="8">CEILING(C36*0.65,5)</f>
        <v>155</v>
      </c>
      <c r="D47" s="54" t="s">
        <v>45</v>
      </c>
      <c r="E47" s="53" t="s">
        <v>39</v>
      </c>
      <c r="F47" s="53">
        <f>CEILING(C36*0.725,5)</f>
        <v>175</v>
      </c>
      <c r="G47" s="54" t="s">
        <v>45</v>
      </c>
      <c r="H47" s="53" t="s">
        <v>35</v>
      </c>
      <c r="I47" s="53">
        <f>CEILING(C36*0.8,5)</f>
        <v>190</v>
      </c>
      <c r="J47" s="69">
        <v>13.0</v>
      </c>
      <c r="K47" s="55"/>
      <c r="L47" s="55" t="s">
        <v>36</v>
      </c>
      <c r="M47" s="56" t="s">
        <v>36</v>
      </c>
    </row>
    <row r="48" ht="12.75" customHeight="1">
      <c r="A48" s="43"/>
      <c r="B48" s="48" t="s">
        <v>18</v>
      </c>
      <c r="C48" s="49">
        <f t="shared" si="8"/>
        <v>185</v>
      </c>
      <c r="D48" s="50">
        <v>8.0</v>
      </c>
      <c r="E48" s="48" t="s">
        <v>18</v>
      </c>
      <c r="F48" s="49">
        <f>CEILING(C37*0.6,5)</f>
        <v>170</v>
      </c>
      <c r="G48" s="50">
        <v>3.0</v>
      </c>
      <c r="H48" s="48" t="s">
        <v>18</v>
      </c>
      <c r="I48" s="49">
        <f>CEILING(C37*0.5,5)</f>
        <v>140</v>
      </c>
      <c r="J48" s="50">
        <v>5.0</v>
      </c>
      <c r="K48" s="48" t="s">
        <v>18</v>
      </c>
      <c r="L48" s="49">
        <f>CEILING(C37*0.4,5)</f>
        <v>115</v>
      </c>
      <c r="M48" s="50">
        <v>5.0</v>
      </c>
    </row>
    <row r="49" ht="12.75" customHeight="1">
      <c r="A49" s="43"/>
      <c r="B49" s="44"/>
      <c r="C49" s="3">
        <f>CEILING(C37*0.65,5)</f>
        <v>185</v>
      </c>
      <c r="D49" s="51">
        <v>8.0</v>
      </c>
      <c r="E49" s="44"/>
      <c r="F49" s="3">
        <f>CEILING(C37*0.675,5)</f>
        <v>190</v>
      </c>
      <c r="G49" s="51">
        <v>3.0</v>
      </c>
      <c r="H49" s="44"/>
      <c r="I49" s="3">
        <f>CEILING(C37*0.6,5)</f>
        <v>170</v>
      </c>
      <c r="J49" s="51">
        <v>3.0</v>
      </c>
      <c r="K49" s="44"/>
      <c r="L49" s="3">
        <f>CEILING(C37*0.5,5)</f>
        <v>140</v>
      </c>
      <c r="M49" s="51">
        <v>5.0</v>
      </c>
    </row>
    <row r="50" ht="12.75" customHeight="1">
      <c r="A50" s="43"/>
      <c r="B50" s="44"/>
      <c r="C50" s="3">
        <f>CEILING(C37*0.65,5)</f>
        <v>185</v>
      </c>
      <c r="D50" s="51">
        <v>8.0</v>
      </c>
      <c r="E50" s="44"/>
      <c r="F50" s="3">
        <f>CEILING(C37*0.725,5)</f>
        <v>205</v>
      </c>
      <c r="G50" s="51">
        <v>8.0</v>
      </c>
      <c r="H50" s="44"/>
      <c r="I50" s="3">
        <f>CEILING(C37*0.7,5)</f>
        <v>200</v>
      </c>
      <c r="J50" s="51">
        <v>2.0</v>
      </c>
      <c r="K50" s="44"/>
      <c r="L50" s="3">
        <f>CEILING(C37*0.6,5)</f>
        <v>170</v>
      </c>
      <c r="M50" s="51">
        <v>5.0</v>
      </c>
    </row>
    <row r="51" ht="12.75" customHeight="1">
      <c r="A51" s="43"/>
      <c r="B51" s="3"/>
      <c r="C51" s="3">
        <f>CEILING(C37*0.65,5)</f>
        <v>185</v>
      </c>
      <c r="D51" s="51">
        <v>8.0</v>
      </c>
      <c r="E51" s="3"/>
      <c r="F51" s="3">
        <f>CEILING(C37*0.725,5)</f>
        <v>205</v>
      </c>
      <c r="G51" s="51">
        <v>8.0</v>
      </c>
      <c r="H51" s="3"/>
      <c r="I51" s="3">
        <f>CEILING(C37*0.75,5)</f>
        <v>210</v>
      </c>
      <c r="J51" s="51">
        <v>1.0</v>
      </c>
      <c r="K51" s="3"/>
      <c r="L51" s="3" t="s">
        <v>36</v>
      </c>
      <c r="M51" s="51" t="s">
        <v>36</v>
      </c>
    </row>
    <row r="52" ht="12.75" customHeight="1">
      <c r="A52" s="43"/>
      <c r="B52" s="53" t="s">
        <v>37</v>
      </c>
      <c r="C52" s="53">
        <f t="shared" ref="C52:C53" si="9">CEILING(C37*0.65,5)</f>
        <v>185</v>
      </c>
      <c r="D52" s="54" t="s">
        <v>45</v>
      </c>
      <c r="E52" s="53" t="s">
        <v>39</v>
      </c>
      <c r="F52" s="53">
        <f>CEILING(C37*0.725,5)</f>
        <v>205</v>
      </c>
      <c r="G52" s="54" t="s">
        <v>45</v>
      </c>
      <c r="H52" s="53" t="s">
        <v>35</v>
      </c>
      <c r="I52" s="53">
        <f>CEILING(C37*0.8,5)</f>
        <v>225</v>
      </c>
      <c r="J52" s="69">
        <v>11.0</v>
      </c>
      <c r="K52" s="55"/>
      <c r="L52" s="55" t="s">
        <v>36</v>
      </c>
      <c r="M52" s="56" t="s">
        <v>36</v>
      </c>
    </row>
    <row r="53" ht="12.75" customHeight="1">
      <c r="A53" s="43"/>
      <c r="B53" s="48" t="s">
        <v>20</v>
      </c>
      <c r="C53" s="49">
        <f t="shared" si="9"/>
        <v>105</v>
      </c>
      <c r="D53" s="50">
        <v>8.0</v>
      </c>
      <c r="E53" s="48" t="s">
        <v>20</v>
      </c>
      <c r="F53" s="49">
        <f>CEILING(C38*0.6,5)</f>
        <v>95</v>
      </c>
      <c r="G53" s="50">
        <v>3.0</v>
      </c>
      <c r="H53" s="48" t="s">
        <v>20</v>
      </c>
      <c r="I53" s="49">
        <f>CEILING(C38*0.5,5)</f>
        <v>80</v>
      </c>
      <c r="J53" s="50">
        <v>5.0</v>
      </c>
      <c r="K53" s="48" t="s">
        <v>20</v>
      </c>
      <c r="L53" s="49">
        <f>CEILING(C38*0.4,5)</f>
        <v>65</v>
      </c>
      <c r="M53" s="50">
        <v>5.0</v>
      </c>
    </row>
    <row r="54" ht="12.75" customHeight="1">
      <c r="A54" s="43"/>
      <c r="B54" s="44"/>
      <c r="C54" s="3">
        <f>CEILING(C38*0.65,5)</f>
        <v>105</v>
      </c>
      <c r="D54" s="51">
        <v>8.0</v>
      </c>
      <c r="E54" s="44"/>
      <c r="F54" s="3">
        <f>CEILING(C38*0.675,5)</f>
        <v>105</v>
      </c>
      <c r="G54" s="51">
        <v>3.0</v>
      </c>
      <c r="H54" s="44"/>
      <c r="I54" s="3">
        <f>CEILING(C38*0.6,5)</f>
        <v>95</v>
      </c>
      <c r="J54" s="51">
        <v>3.0</v>
      </c>
      <c r="K54" s="44"/>
      <c r="L54" s="3">
        <f>CEILING(C38*0.5,5)</f>
        <v>80</v>
      </c>
      <c r="M54" s="51">
        <v>5.0</v>
      </c>
    </row>
    <row r="55" ht="12.75" customHeight="1">
      <c r="A55" s="43"/>
      <c r="B55" s="44"/>
      <c r="C55" s="3">
        <f>CEILING(C38*0.65,5)</f>
        <v>105</v>
      </c>
      <c r="D55" s="51">
        <v>8.0</v>
      </c>
      <c r="E55" s="44"/>
      <c r="F55" s="3">
        <f>CEILING(C38*0.725,5)</f>
        <v>115</v>
      </c>
      <c r="G55" s="51">
        <v>8.0</v>
      </c>
      <c r="H55" s="44"/>
      <c r="I55" s="3">
        <f>CEILING(C38*0.7,5)</f>
        <v>110</v>
      </c>
      <c r="J55" s="51">
        <v>2.0</v>
      </c>
      <c r="K55" s="44"/>
      <c r="L55" s="3">
        <f>CEILING(C38*0.6,5)</f>
        <v>95</v>
      </c>
      <c r="M55" s="51">
        <v>5.0</v>
      </c>
    </row>
    <row r="56" ht="12.75" customHeight="1">
      <c r="A56" s="43"/>
      <c r="B56" s="3"/>
      <c r="C56" s="3">
        <f>CEILING(C38*0.65,5)</f>
        <v>105</v>
      </c>
      <c r="D56" s="51">
        <v>8.0</v>
      </c>
      <c r="E56" s="3"/>
      <c r="F56" s="3">
        <f>CEILING(C38*0.725,5)</f>
        <v>115</v>
      </c>
      <c r="G56" s="51">
        <v>8.0</v>
      </c>
      <c r="H56" s="3"/>
      <c r="I56" s="3">
        <f>CEILING(C38*0.75,5)</f>
        <v>120</v>
      </c>
      <c r="J56" s="51">
        <v>1.0</v>
      </c>
      <c r="K56" s="3"/>
      <c r="L56" s="3" t="s">
        <v>36</v>
      </c>
      <c r="M56" s="51" t="s">
        <v>36</v>
      </c>
    </row>
    <row r="57" ht="12.75" customHeight="1">
      <c r="A57" s="43"/>
      <c r="B57" s="53" t="s">
        <v>37</v>
      </c>
      <c r="C57" s="53">
        <f t="shared" ref="C57:C58" si="10">CEILING(C38*0.65,5)</f>
        <v>105</v>
      </c>
      <c r="D57" s="54" t="s">
        <v>45</v>
      </c>
      <c r="E57" s="53" t="s">
        <v>39</v>
      </c>
      <c r="F57" s="53">
        <f>CEILING(C38*0.725,5)</f>
        <v>115</v>
      </c>
      <c r="G57" s="54" t="s">
        <v>45</v>
      </c>
      <c r="H57" s="53" t="s">
        <v>35</v>
      </c>
      <c r="I57" s="53">
        <f>CEILING(C38*0.8,5)</f>
        <v>125</v>
      </c>
      <c r="J57" s="69">
        <v>10.0</v>
      </c>
      <c r="K57" s="55"/>
      <c r="L57" s="55" t="s">
        <v>36</v>
      </c>
      <c r="M57" s="56" t="s">
        <v>36</v>
      </c>
    </row>
    <row r="58" ht="12.75" customHeight="1">
      <c r="A58" s="43"/>
      <c r="B58" s="44" t="s">
        <v>22</v>
      </c>
      <c r="C58" s="3">
        <f t="shared" si="10"/>
        <v>195</v>
      </c>
      <c r="D58" s="50">
        <v>8.0</v>
      </c>
      <c r="E58" s="44" t="s">
        <v>22</v>
      </c>
      <c r="F58" s="49">
        <f>CEILING(C39*0.6,5)</f>
        <v>180</v>
      </c>
      <c r="G58" s="50">
        <v>3.0</v>
      </c>
      <c r="H58" s="44" t="s">
        <v>22</v>
      </c>
      <c r="I58" s="49">
        <f>CEILING(C39*0.5,5)</f>
        <v>150</v>
      </c>
      <c r="J58" s="50">
        <v>5.0</v>
      </c>
      <c r="K58" s="44" t="s">
        <v>22</v>
      </c>
      <c r="L58" s="3">
        <f>CEILING(C39*0.4,5)</f>
        <v>120</v>
      </c>
      <c r="M58" s="51">
        <v>5.0</v>
      </c>
    </row>
    <row r="59" ht="12.75" customHeight="1">
      <c r="A59" s="43"/>
      <c r="B59" s="44"/>
      <c r="C59" s="3">
        <f>CEILING(C39*0.65,5)</f>
        <v>195</v>
      </c>
      <c r="D59" s="51">
        <v>8.0</v>
      </c>
      <c r="E59" s="44"/>
      <c r="F59" s="3">
        <f>CEILING(C39*0.675,5)</f>
        <v>200</v>
      </c>
      <c r="G59" s="51">
        <v>3.0</v>
      </c>
      <c r="H59" s="44"/>
      <c r="I59" s="3">
        <f>CEILING(C39*0.6,5)</f>
        <v>180</v>
      </c>
      <c r="J59" s="51">
        <v>3.0</v>
      </c>
      <c r="K59" s="44"/>
      <c r="L59" s="3">
        <f>CEILING(C39*0.5,5)</f>
        <v>150</v>
      </c>
      <c r="M59" s="51">
        <v>5.0</v>
      </c>
    </row>
    <row r="60" ht="12.75" customHeight="1">
      <c r="A60" s="43"/>
      <c r="B60" s="44"/>
      <c r="C60" s="3">
        <f>CEILING(C39*0.65,5)</f>
        <v>195</v>
      </c>
      <c r="D60" s="51">
        <v>8.0</v>
      </c>
      <c r="E60" s="44"/>
      <c r="F60" s="3">
        <f>CEILING(C39*0.725,5)</f>
        <v>215</v>
      </c>
      <c r="G60" s="51">
        <v>8.0</v>
      </c>
      <c r="H60" s="44"/>
      <c r="I60" s="3">
        <f>CEILING(C39*0.7,5)</f>
        <v>210</v>
      </c>
      <c r="J60" s="51">
        <v>2.0</v>
      </c>
      <c r="K60" s="44"/>
      <c r="L60" s="3">
        <f>CEILING(C39*0.6,5)</f>
        <v>180</v>
      </c>
      <c r="M60" s="51">
        <v>5.0</v>
      </c>
    </row>
    <row r="61" ht="12.75" customHeight="1">
      <c r="A61" s="43"/>
      <c r="B61" s="3"/>
      <c r="C61" s="3">
        <f>CEILING(C39*0.65,5)</f>
        <v>195</v>
      </c>
      <c r="D61" s="51">
        <v>8.0</v>
      </c>
      <c r="E61" s="3"/>
      <c r="F61" s="3">
        <f>CEILING(C39*0.725,5)</f>
        <v>215</v>
      </c>
      <c r="G61" s="51">
        <v>8.0</v>
      </c>
      <c r="H61" s="3"/>
      <c r="I61" s="3">
        <f>CEILING(C39*0.75,5)</f>
        <v>225</v>
      </c>
      <c r="J61" s="51">
        <v>1.0</v>
      </c>
      <c r="K61" s="3"/>
      <c r="L61" s="3" t="s">
        <v>36</v>
      </c>
      <c r="M61" s="51" t="s">
        <v>36</v>
      </c>
    </row>
    <row r="62" ht="12.75" customHeight="1">
      <c r="A62" s="57"/>
      <c r="B62" s="53" t="s">
        <v>37</v>
      </c>
      <c r="C62" s="53">
        <f>CEILING(C39*0.65,5)</f>
        <v>195</v>
      </c>
      <c r="D62" s="54" t="s">
        <v>45</v>
      </c>
      <c r="E62" s="53" t="s">
        <v>39</v>
      </c>
      <c r="F62" s="53">
        <f>CEILING(C39*0.725,5)</f>
        <v>215</v>
      </c>
      <c r="G62" s="54" t="s">
        <v>45</v>
      </c>
      <c r="H62" s="53" t="s">
        <v>35</v>
      </c>
      <c r="I62" s="53">
        <f>CEILING(C39*0.8,5)</f>
        <v>240</v>
      </c>
      <c r="J62" s="69">
        <v>12.0</v>
      </c>
      <c r="K62" s="55"/>
      <c r="L62" s="55" t="s">
        <v>36</v>
      </c>
      <c r="M62" s="56" t="s">
        <v>36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62" t="s">
        <v>43</v>
      </c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250</v>
      </c>
      <c r="D65" s="44">
        <v>8.0</v>
      </c>
      <c r="E65" s="63">
        <f>J47</f>
        <v>13</v>
      </c>
      <c r="F65" s="3"/>
      <c r="G65" s="64">
        <f t="shared" ref="G65:G68" si="11">C65/$I$3/0.9</f>
        <v>1.234567901</v>
      </c>
      <c r="H65" s="3"/>
      <c r="I65" s="3"/>
      <c r="J65" s="3"/>
      <c r="K65" s="3"/>
      <c r="L65" s="3"/>
      <c r="M65" s="3"/>
    </row>
    <row r="66" ht="12.75" customHeight="1">
      <c r="A66" s="59"/>
      <c r="B66" s="26" t="s">
        <v>18</v>
      </c>
      <c r="C66" s="27">
        <f>CEILING(((E66-D66)*5)+C37,5)</f>
        <v>295</v>
      </c>
      <c r="D66" s="44">
        <v>8.0</v>
      </c>
      <c r="E66" s="65">
        <f>J52</f>
        <v>11</v>
      </c>
      <c r="F66" s="3"/>
      <c r="G66" s="64">
        <f t="shared" si="11"/>
        <v>1.456790123</v>
      </c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160</v>
      </c>
      <c r="D67" s="44">
        <v>8.0</v>
      </c>
      <c r="E67" s="65">
        <f>J57</f>
        <v>10</v>
      </c>
      <c r="F67" s="3"/>
      <c r="G67" s="64">
        <f t="shared" si="11"/>
        <v>0.7901234568</v>
      </c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315</v>
      </c>
      <c r="D68" s="66">
        <v>8.0</v>
      </c>
      <c r="E68" s="67">
        <f>J62</f>
        <v>12</v>
      </c>
      <c r="F68" s="3"/>
      <c r="G68" s="64">
        <f t="shared" si="11"/>
        <v>1.555555556</v>
      </c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</row>
    <row r="72" ht="12.75" customHeight="1">
      <c r="A72" s="43"/>
      <c r="B72" s="48" t="s">
        <v>15</v>
      </c>
      <c r="C72" s="49">
        <f>CEILING(C65*0.7,5)</f>
        <v>175</v>
      </c>
      <c r="D72" s="50">
        <v>5.0</v>
      </c>
      <c r="E72" s="48" t="s">
        <v>15</v>
      </c>
      <c r="F72" s="49">
        <f>CEILING(C65*0.65,5)</f>
        <v>165</v>
      </c>
      <c r="G72" s="50">
        <v>2.0</v>
      </c>
      <c r="H72" s="48" t="s">
        <v>15</v>
      </c>
      <c r="I72" s="49">
        <f>CEILING(C65*0.5,5)</f>
        <v>125</v>
      </c>
      <c r="J72" s="49">
        <v>5.0</v>
      </c>
      <c r="K72" s="19" t="s">
        <v>15</v>
      </c>
      <c r="L72" s="72">
        <f>CEILING(C65*0.4,5)</f>
        <v>100</v>
      </c>
      <c r="M72" s="20">
        <v>5.0</v>
      </c>
    </row>
    <row r="73" ht="12.75" customHeight="1">
      <c r="A73" s="43"/>
      <c r="B73" s="44"/>
      <c r="C73" s="3">
        <f>CEILING(C65*0.7,5)</f>
        <v>175</v>
      </c>
      <c r="D73" s="51">
        <v>5.0</v>
      </c>
      <c r="E73" s="44"/>
      <c r="F73" s="3">
        <f>CEILING(C65*0.725,5)</f>
        <v>185</v>
      </c>
      <c r="G73" s="51">
        <v>2.0</v>
      </c>
      <c r="H73" s="44"/>
      <c r="I73" s="3">
        <f>CEILING(C65*0.6,5)</f>
        <v>150</v>
      </c>
      <c r="J73" s="3">
        <v>3.0</v>
      </c>
      <c r="K73" s="26"/>
      <c r="L73" s="3">
        <f>CEILING(C65*0.5,5)</f>
        <v>125</v>
      </c>
      <c r="M73" s="27">
        <v>5.0</v>
      </c>
    </row>
    <row r="74" ht="12.75" customHeight="1">
      <c r="A74" s="43"/>
      <c r="B74" s="44"/>
      <c r="C74" s="3">
        <f>CEILING(C65*0.7,5)</f>
        <v>175</v>
      </c>
      <c r="D74" s="51">
        <v>5.0</v>
      </c>
      <c r="E74" s="44"/>
      <c r="F74" s="3">
        <f>CEILING(C65*0.775,5)</f>
        <v>195</v>
      </c>
      <c r="G74" s="51">
        <v>5.0</v>
      </c>
      <c r="H74" s="44"/>
      <c r="I74" s="3">
        <f>CEILING(C65*0.7,5)</f>
        <v>175</v>
      </c>
      <c r="J74" s="3">
        <v>2.0</v>
      </c>
      <c r="K74" s="26"/>
      <c r="L74" s="3">
        <f>CEILING(C65*0.6,5)</f>
        <v>150</v>
      </c>
      <c r="M74" s="27">
        <v>5.0</v>
      </c>
    </row>
    <row r="75" ht="12.75" customHeight="1">
      <c r="A75" s="43"/>
      <c r="B75" s="44"/>
      <c r="C75" s="3">
        <f>CEILING(C65*0.7,5)</f>
        <v>175</v>
      </c>
      <c r="D75" s="51">
        <v>5.0</v>
      </c>
      <c r="E75" s="44"/>
      <c r="F75" s="3">
        <f>CEILING(C65*0.775,5)</f>
        <v>195</v>
      </c>
      <c r="G75" s="51">
        <v>5.0</v>
      </c>
      <c r="H75" s="44"/>
      <c r="I75" s="3">
        <f>CEILING(C65*0.75,5)</f>
        <v>190</v>
      </c>
      <c r="J75" s="3">
        <v>1.0</v>
      </c>
      <c r="K75" s="26"/>
      <c r="L75" s="3"/>
      <c r="M75" s="27" t="s">
        <v>36</v>
      </c>
    </row>
    <row r="76" ht="12.75" customHeight="1">
      <c r="A76" s="43"/>
      <c r="B76" s="3"/>
      <c r="C76" s="3">
        <f>CEILING(C65*0.7,5)</f>
        <v>175</v>
      </c>
      <c r="D76" s="51">
        <v>5.0</v>
      </c>
      <c r="E76" s="3"/>
      <c r="F76" s="3">
        <f>CEILING(C65*0.775,5)</f>
        <v>195</v>
      </c>
      <c r="G76" s="51">
        <v>5.0</v>
      </c>
      <c r="H76" s="3"/>
      <c r="I76" s="3">
        <f>CEILING(C65*0.8,5)</f>
        <v>200</v>
      </c>
      <c r="J76" s="3">
        <v>1.0</v>
      </c>
      <c r="K76" s="73"/>
      <c r="L76" s="3"/>
      <c r="M76" s="27" t="s">
        <v>36</v>
      </c>
    </row>
    <row r="77" ht="12.75" customHeight="1">
      <c r="A77" s="43"/>
      <c r="B77" s="53" t="s">
        <v>37</v>
      </c>
      <c r="C77" s="53">
        <f t="shared" ref="C77:C78" si="12">CEILING(C65*0.7,5)</f>
        <v>175</v>
      </c>
      <c r="D77" s="54" t="s">
        <v>47</v>
      </c>
      <c r="E77" s="53" t="s">
        <v>39</v>
      </c>
      <c r="F77" s="53">
        <f>CEILING(C65*0.775,5)</f>
        <v>195</v>
      </c>
      <c r="G77" s="54" t="s">
        <v>47</v>
      </c>
      <c r="H77" s="53" t="s">
        <v>35</v>
      </c>
      <c r="I77" s="53">
        <f>CEILING(C65*0.85,5)</f>
        <v>215</v>
      </c>
      <c r="J77" s="74">
        <v>6.0</v>
      </c>
      <c r="K77" s="75"/>
      <c r="L77" s="76"/>
      <c r="M77" s="31" t="s">
        <v>36</v>
      </c>
    </row>
    <row r="78" ht="12.75" customHeight="1">
      <c r="A78" s="43"/>
      <c r="B78" s="48" t="s">
        <v>18</v>
      </c>
      <c r="C78" s="49">
        <f t="shared" si="12"/>
        <v>210</v>
      </c>
      <c r="D78" s="50">
        <v>5.0</v>
      </c>
      <c r="E78" s="48" t="s">
        <v>18</v>
      </c>
      <c r="F78" s="49">
        <f>CEILING(C66*0.65,5)</f>
        <v>195</v>
      </c>
      <c r="G78" s="50">
        <v>2.0</v>
      </c>
      <c r="H78" s="48" t="s">
        <v>18</v>
      </c>
      <c r="I78" s="49">
        <f>CEILING(C66*0.5,5)</f>
        <v>150</v>
      </c>
      <c r="J78" s="49">
        <v>5.0</v>
      </c>
      <c r="K78" s="19" t="s">
        <v>18</v>
      </c>
      <c r="L78" s="72">
        <f>CEILING(C66*0.4,5)</f>
        <v>120</v>
      </c>
      <c r="M78" s="20">
        <v>5.0</v>
      </c>
    </row>
    <row r="79" ht="12.75" customHeight="1">
      <c r="A79" s="43"/>
      <c r="B79" s="44"/>
      <c r="C79" s="3">
        <f>CEILING(C66*0.7,5)</f>
        <v>210</v>
      </c>
      <c r="D79" s="51">
        <v>5.0</v>
      </c>
      <c r="E79" s="44"/>
      <c r="F79" s="3">
        <f>CEILING(C66*0.725,5)</f>
        <v>215</v>
      </c>
      <c r="G79" s="51">
        <v>2.0</v>
      </c>
      <c r="H79" s="44"/>
      <c r="I79" s="3">
        <f>CEILING(C66*0.6,5)</f>
        <v>180</v>
      </c>
      <c r="J79" s="3">
        <v>3.0</v>
      </c>
      <c r="K79" s="26"/>
      <c r="L79" s="3">
        <f>CEILING(C66*0.5,5)</f>
        <v>150</v>
      </c>
      <c r="M79" s="27">
        <v>5.0</v>
      </c>
    </row>
    <row r="80" ht="12.75" customHeight="1">
      <c r="A80" s="43"/>
      <c r="B80" s="44"/>
      <c r="C80" s="3">
        <f>CEILING(C66*0.7,5)</f>
        <v>210</v>
      </c>
      <c r="D80" s="51">
        <v>5.0</v>
      </c>
      <c r="E80" s="44"/>
      <c r="F80" s="3">
        <f>CEILING(C66*0.775,5)</f>
        <v>230</v>
      </c>
      <c r="G80" s="51">
        <v>5.0</v>
      </c>
      <c r="H80" s="44"/>
      <c r="I80" s="3">
        <f>CEILING(C66*0.7,5)</f>
        <v>210</v>
      </c>
      <c r="J80" s="3">
        <v>2.0</v>
      </c>
      <c r="K80" s="26"/>
      <c r="L80" s="3">
        <f>CEILING(C66*0.6,5)</f>
        <v>180</v>
      </c>
      <c r="M80" s="27">
        <v>5.0</v>
      </c>
    </row>
    <row r="81" ht="12.75" customHeight="1">
      <c r="A81" s="43"/>
      <c r="B81" s="44"/>
      <c r="C81" s="3">
        <f>CEILING(C66*0.7,5)</f>
        <v>210</v>
      </c>
      <c r="D81" s="51">
        <v>5.0</v>
      </c>
      <c r="E81" s="44"/>
      <c r="F81" s="3">
        <f>CEILING(C66*0.775,5)</f>
        <v>230</v>
      </c>
      <c r="G81" s="51">
        <v>5.0</v>
      </c>
      <c r="H81" s="44"/>
      <c r="I81" s="3">
        <f>CEILING(C66*0.75,5)</f>
        <v>225</v>
      </c>
      <c r="J81" s="3">
        <v>1.0</v>
      </c>
      <c r="K81" s="26"/>
      <c r="L81" s="3"/>
      <c r="M81" s="27" t="s">
        <v>36</v>
      </c>
    </row>
    <row r="82" ht="12.75" customHeight="1">
      <c r="A82" s="43"/>
      <c r="B82" s="3"/>
      <c r="C82" s="3">
        <f>CEILING(C66*0.7,5)</f>
        <v>210</v>
      </c>
      <c r="D82" s="51">
        <v>5.0</v>
      </c>
      <c r="E82" s="3"/>
      <c r="F82" s="3">
        <f>CEILING(C66*0.775,5)</f>
        <v>230</v>
      </c>
      <c r="G82" s="51">
        <v>5.0</v>
      </c>
      <c r="H82" s="3"/>
      <c r="I82" s="3">
        <f>CEILING(C66*0.8,5)</f>
        <v>240</v>
      </c>
      <c r="J82" s="3">
        <v>1.0</v>
      </c>
      <c r="K82" s="73"/>
      <c r="L82" s="3"/>
      <c r="M82" s="27" t="s">
        <v>36</v>
      </c>
    </row>
    <row r="83" ht="12.75" customHeight="1">
      <c r="A83" s="43"/>
      <c r="B83" s="53" t="s">
        <v>37</v>
      </c>
      <c r="C83" s="53">
        <f t="shared" ref="C83:C84" si="13">CEILING(C66*0.7,5)</f>
        <v>210</v>
      </c>
      <c r="D83" s="54" t="s">
        <v>47</v>
      </c>
      <c r="E83" s="53" t="s">
        <v>39</v>
      </c>
      <c r="F83" s="53">
        <f>CEILING(C66*0.775,5)</f>
        <v>230</v>
      </c>
      <c r="G83" s="54" t="s">
        <v>47</v>
      </c>
      <c r="H83" s="53" t="s">
        <v>35</v>
      </c>
      <c r="I83" s="53">
        <f>CEILING(C66*0.85,5)</f>
        <v>255</v>
      </c>
      <c r="J83" s="74">
        <v>9.0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3"/>
        <v>115</v>
      </c>
      <c r="D84" s="50">
        <v>5.0</v>
      </c>
      <c r="E84" s="48" t="s">
        <v>20</v>
      </c>
      <c r="F84" s="49">
        <f>CEILING(C67*0.65,5)</f>
        <v>105</v>
      </c>
      <c r="G84" s="50">
        <v>2.0</v>
      </c>
      <c r="H84" s="48" t="s">
        <v>20</v>
      </c>
      <c r="I84" s="49">
        <f>CEILING(C67*0.5,5)</f>
        <v>80</v>
      </c>
      <c r="J84" s="49">
        <v>5.0</v>
      </c>
      <c r="K84" s="19" t="s">
        <v>20</v>
      </c>
      <c r="L84" s="72">
        <f>CEILING(C67*0.4,5)</f>
        <v>65</v>
      </c>
      <c r="M84" s="20">
        <v>5.0</v>
      </c>
    </row>
    <row r="85" ht="12.75" customHeight="1">
      <c r="A85" s="43"/>
      <c r="B85" s="3"/>
      <c r="C85" s="3">
        <f>CEILING(C67*0.7,5)</f>
        <v>115</v>
      </c>
      <c r="D85" s="51">
        <v>5.0</v>
      </c>
      <c r="E85" s="3"/>
      <c r="F85" s="3">
        <f>CEILING(C67*0.725,5)</f>
        <v>120</v>
      </c>
      <c r="G85" s="51">
        <v>2.0</v>
      </c>
      <c r="H85" s="3"/>
      <c r="I85" s="3">
        <f>CEILING(C67*0.6,5)</f>
        <v>100</v>
      </c>
      <c r="J85" s="3">
        <v>3.0</v>
      </c>
      <c r="K85" s="73"/>
      <c r="L85" s="3">
        <f>CEILING(C67*0.5,5)</f>
        <v>80</v>
      </c>
      <c r="M85" s="27">
        <v>5.0</v>
      </c>
    </row>
    <row r="86" ht="12.75" customHeight="1">
      <c r="A86" s="43"/>
      <c r="B86" s="3"/>
      <c r="C86" s="3">
        <f>CEILING(C67*0.7,5)</f>
        <v>115</v>
      </c>
      <c r="D86" s="51">
        <v>5.0</v>
      </c>
      <c r="E86" s="3"/>
      <c r="F86" s="3">
        <f>CEILING(C67*0.775,5)</f>
        <v>125</v>
      </c>
      <c r="G86" s="51">
        <v>5.0</v>
      </c>
      <c r="H86" s="3"/>
      <c r="I86" s="3">
        <f>CEILING(C67*0.7,5)</f>
        <v>115</v>
      </c>
      <c r="J86" s="3">
        <v>2.0</v>
      </c>
      <c r="K86" s="73"/>
      <c r="L86" s="3">
        <f>CEILING(C67*0.6,5)</f>
        <v>100</v>
      </c>
      <c r="M86" s="27">
        <v>5.0</v>
      </c>
    </row>
    <row r="87" ht="12.75" customHeight="1">
      <c r="A87" s="43"/>
      <c r="B87" s="3"/>
      <c r="C87" s="3">
        <f>CEILING(C67*0.7,5)</f>
        <v>115</v>
      </c>
      <c r="D87" s="51">
        <v>5.0</v>
      </c>
      <c r="E87" s="3"/>
      <c r="F87" s="3">
        <f>CEILING(C67*0.775,5)</f>
        <v>125</v>
      </c>
      <c r="G87" s="51">
        <v>5.0</v>
      </c>
      <c r="H87" s="3"/>
      <c r="I87" s="3">
        <f>CEILING(C67*0.75,5)</f>
        <v>120</v>
      </c>
      <c r="J87" s="3">
        <v>1.0</v>
      </c>
      <c r="K87" s="73"/>
      <c r="L87" s="3"/>
      <c r="M87" s="27" t="s">
        <v>36</v>
      </c>
    </row>
    <row r="88" ht="12.75" customHeight="1">
      <c r="A88" s="43"/>
      <c r="B88" s="3"/>
      <c r="C88" s="3">
        <f>CEILING(C67*0.7,5)</f>
        <v>115</v>
      </c>
      <c r="D88" s="51">
        <v>5.0</v>
      </c>
      <c r="E88" s="3"/>
      <c r="F88" s="3">
        <f>CEILING(C67*0.775,5)</f>
        <v>125</v>
      </c>
      <c r="G88" s="51">
        <v>5.0</v>
      </c>
      <c r="H88" s="3"/>
      <c r="I88" s="3">
        <f>CEILING(C67*0.8,5)</f>
        <v>130</v>
      </c>
      <c r="J88" s="3">
        <v>1.0</v>
      </c>
      <c r="K88" s="73"/>
      <c r="L88" s="3"/>
      <c r="M88" s="27" t="s">
        <v>36</v>
      </c>
    </row>
    <row r="89" ht="12.75" customHeight="1">
      <c r="A89" s="43"/>
      <c r="B89" s="53" t="s">
        <v>37</v>
      </c>
      <c r="C89" s="53">
        <f t="shared" ref="C89:C90" si="14">CEILING(C67*0.7,5)</f>
        <v>115</v>
      </c>
      <c r="D89" s="54" t="s">
        <v>47</v>
      </c>
      <c r="E89" s="53" t="s">
        <v>39</v>
      </c>
      <c r="F89" s="53">
        <f>CEILING(C67*0.775,5)</f>
        <v>125</v>
      </c>
      <c r="G89" s="54" t="s">
        <v>47</v>
      </c>
      <c r="H89" s="53" t="s">
        <v>35</v>
      </c>
      <c r="I89" s="53">
        <f>CEILING(C67*0.85,5)</f>
        <v>140</v>
      </c>
      <c r="J89" s="74">
        <v>6.0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4"/>
        <v>225</v>
      </c>
      <c r="D90" s="50">
        <v>5.0</v>
      </c>
      <c r="E90" s="44" t="s">
        <v>22</v>
      </c>
      <c r="F90" s="49">
        <f>CEILING(C68*0.65,5)</f>
        <v>205</v>
      </c>
      <c r="G90" s="51">
        <v>2.0</v>
      </c>
      <c r="H90" s="44" t="s">
        <v>22</v>
      </c>
      <c r="I90" s="49">
        <f>CEILING(C68*0.5,5)</f>
        <v>160</v>
      </c>
      <c r="J90" s="49">
        <v>5.0</v>
      </c>
      <c r="K90" s="19" t="s">
        <v>22</v>
      </c>
      <c r="L90" s="72">
        <f>CEILING(C68*0.4,5)</f>
        <v>130</v>
      </c>
      <c r="M90" s="20">
        <v>5.0</v>
      </c>
    </row>
    <row r="91" ht="12.75" customHeight="1">
      <c r="A91" s="43"/>
      <c r="B91" s="44"/>
      <c r="C91" s="3">
        <f>CEILING(C68*0.7,5)</f>
        <v>225</v>
      </c>
      <c r="D91" s="51">
        <v>5.0</v>
      </c>
      <c r="E91" s="44"/>
      <c r="F91" s="3">
        <f>CEILING(C68*0.725,5)</f>
        <v>230</v>
      </c>
      <c r="G91" s="51">
        <v>2.0</v>
      </c>
      <c r="H91" s="44"/>
      <c r="I91" s="3">
        <f>CEILING(C68*0.6,5)</f>
        <v>190</v>
      </c>
      <c r="J91" s="3">
        <v>3.0</v>
      </c>
      <c r="K91" s="26"/>
      <c r="L91" s="3">
        <f>CEILING(C68*0.5,5)</f>
        <v>160</v>
      </c>
      <c r="M91" s="27">
        <v>5.0</v>
      </c>
    </row>
    <row r="92" ht="12.75" customHeight="1">
      <c r="A92" s="43"/>
      <c r="B92" s="44"/>
      <c r="C92" s="3">
        <f>CEILING(C68*0.7,5)</f>
        <v>225</v>
      </c>
      <c r="D92" s="51">
        <v>5.0</v>
      </c>
      <c r="E92" s="44"/>
      <c r="F92" s="3">
        <f>CEILING(C68*0.775,5)</f>
        <v>245</v>
      </c>
      <c r="G92" s="51">
        <v>5.0</v>
      </c>
      <c r="H92" s="44"/>
      <c r="I92" s="3">
        <f>CEILING(C68*0.7,5)</f>
        <v>225</v>
      </c>
      <c r="J92" s="3">
        <v>2.0</v>
      </c>
      <c r="K92" s="26"/>
      <c r="L92" s="3">
        <f>CEILING(C68*0.6,5)</f>
        <v>190</v>
      </c>
      <c r="M92" s="27">
        <v>5.0</v>
      </c>
    </row>
    <row r="93" ht="12.75" customHeight="1">
      <c r="A93" s="43"/>
      <c r="B93" s="44"/>
      <c r="C93" s="3">
        <f>CEILING(C68*0.7,5)</f>
        <v>225</v>
      </c>
      <c r="D93" s="51">
        <v>5.0</v>
      </c>
      <c r="E93" s="44"/>
      <c r="F93" s="3">
        <f>CEILING(C68*0.775,5)</f>
        <v>245</v>
      </c>
      <c r="G93" s="51">
        <v>5.0</v>
      </c>
      <c r="H93" s="44"/>
      <c r="I93" s="3">
        <f>CEILING(C68*0.75,5)</f>
        <v>240</v>
      </c>
      <c r="J93" s="3">
        <v>1.0</v>
      </c>
      <c r="K93" s="26"/>
      <c r="L93" s="3"/>
      <c r="M93" s="27" t="s">
        <v>36</v>
      </c>
    </row>
    <row r="94" ht="12.75" customHeight="1">
      <c r="A94" s="43"/>
      <c r="B94" s="3"/>
      <c r="C94" s="3">
        <f>CEILING(C68*0.7,5)</f>
        <v>225</v>
      </c>
      <c r="D94" s="51">
        <v>5.0</v>
      </c>
      <c r="E94" s="3"/>
      <c r="F94" s="3">
        <f>CEILING(C68*0.775,5)</f>
        <v>245</v>
      </c>
      <c r="G94" s="51">
        <v>5.0</v>
      </c>
      <c r="H94" s="3"/>
      <c r="I94" s="3">
        <f>CEILING(C68*0.8,5)</f>
        <v>255</v>
      </c>
      <c r="J94" s="3">
        <v>1.0</v>
      </c>
      <c r="K94" s="73"/>
      <c r="L94" s="3"/>
      <c r="M94" s="27" t="s">
        <v>36</v>
      </c>
    </row>
    <row r="95" ht="12.75" customHeight="1">
      <c r="A95" s="57"/>
      <c r="B95" s="53" t="s">
        <v>37</v>
      </c>
      <c r="C95" s="53">
        <f>CEILING(C68*0.7,5)</f>
        <v>225</v>
      </c>
      <c r="D95" s="54" t="s">
        <v>47</v>
      </c>
      <c r="E95" s="53" t="s">
        <v>39</v>
      </c>
      <c r="F95" s="53">
        <f>CEILING(C68*0.775,5)</f>
        <v>245</v>
      </c>
      <c r="G95" s="54" t="s">
        <v>47</v>
      </c>
      <c r="H95" s="53" t="s">
        <v>35</v>
      </c>
      <c r="I95" s="53">
        <f>CEILING(C68*0.85,5)</f>
        <v>270</v>
      </c>
      <c r="J95" s="74">
        <v>11.0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62" t="s">
        <v>13</v>
      </c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255</v>
      </c>
      <c r="D98" s="44">
        <v>5.0</v>
      </c>
      <c r="E98" s="63">
        <f>J77</f>
        <v>6</v>
      </c>
      <c r="F98" s="44"/>
      <c r="G98" s="64">
        <f t="shared" ref="G98:G101" si="15">C98/$I$3</f>
        <v>1.133333333</v>
      </c>
      <c r="H98" s="3"/>
      <c r="I98" s="3"/>
      <c r="J98" s="44"/>
      <c r="K98" s="3"/>
      <c r="L98" s="3"/>
      <c r="M98" s="3"/>
    </row>
    <row r="99" ht="12.75" customHeight="1">
      <c r="A99" s="59"/>
      <c r="B99" s="26" t="s">
        <v>18</v>
      </c>
      <c r="C99" s="27">
        <f>CEILING(((E99-D99)*5)+C66,5)</f>
        <v>315</v>
      </c>
      <c r="D99" s="44">
        <v>5.0</v>
      </c>
      <c r="E99" s="65">
        <f>J83</f>
        <v>9</v>
      </c>
      <c r="F99" s="44"/>
      <c r="G99" s="64">
        <f t="shared" si="15"/>
        <v>1.4</v>
      </c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165</v>
      </c>
      <c r="D100" s="44">
        <v>5.0</v>
      </c>
      <c r="E100" s="65">
        <f>J89</f>
        <v>6</v>
      </c>
      <c r="F100" s="44"/>
      <c r="G100" s="64">
        <f t="shared" si="15"/>
        <v>0.7333333333</v>
      </c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345</v>
      </c>
      <c r="D101" s="66">
        <v>5.0</v>
      </c>
      <c r="E101" s="67">
        <f>J95</f>
        <v>11</v>
      </c>
      <c r="F101" s="44"/>
      <c r="G101" s="64">
        <f t="shared" si="15"/>
        <v>1.533333333</v>
      </c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</row>
    <row r="105" ht="12.75" customHeight="1">
      <c r="A105" s="43"/>
      <c r="B105" s="48" t="s">
        <v>15</v>
      </c>
      <c r="C105" s="49">
        <f>CEILING(C98*0.75,5)</f>
        <v>195</v>
      </c>
      <c r="D105" s="50">
        <v>3.0</v>
      </c>
      <c r="E105" s="48" t="s">
        <v>15</v>
      </c>
      <c r="F105" s="49">
        <f>CEILING(C98*0.7,5)</f>
        <v>180</v>
      </c>
      <c r="G105" s="50">
        <v>1.0</v>
      </c>
      <c r="H105" s="48" t="s">
        <v>15</v>
      </c>
      <c r="I105" s="49">
        <f>CEILING(C98*0.5,5)</f>
        <v>130</v>
      </c>
      <c r="J105" s="50">
        <v>5.0</v>
      </c>
      <c r="K105" s="48" t="s">
        <v>15</v>
      </c>
      <c r="L105" s="49">
        <f>CEILING(C98*0.4,5)</f>
        <v>105</v>
      </c>
      <c r="M105" s="50">
        <v>5.0</v>
      </c>
    </row>
    <row r="106" ht="12.75" customHeight="1">
      <c r="A106" s="43"/>
      <c r="B106" s="44"/>
      <c r="C106" s="3">
        <f>CEILING(C98*0.75,5)</f>
        <v>195</v>
      </c>
      <c r="D106" s="51">
        <v>3.0</v>
      </c>
      <c r="E106" s="44"/>
      <c r="F106" s="3">
        <f>CEILING(C98*0.775,5)</f>
        <v>200</v>
      </c>
      <c r="G106" s="51">
        <v>1.0</v>
      </c>
      <c r="H106" s="44"/>
      <c r="I106" s="3">
        <f>CEILING(C98*0.6,5)</f>
        <v>155</v>
      </c>
      <c r="J106" s="51">
        <v>3.0</v>
      </c>
      <c r="K106" s="44"/>
      <c r="L106" s="3">
        <f>CEILING(C98*0.5,5)</f>
        <v>130</v>
      </c>
      <c r="M106" s="51">
        <v>5.0</v>
      </c>
    </row>
    <row r="107" ht="12.75" customHeight="1">
      <c r="A107" s="43"/>
      <c r="B107" s="44"/>
      <c r="C107" s="3">
        <f>CEILING(C98*0.75,5)</f>
        <v>195</v>
      </c>
      <c r="D107" s="51">
        <v>3.0</v>
      </c>
      <c r="E107" s="44"/>
      <c r="F107" s="3">
        <f>CEILING(C98*0.825,5)</f>
        <v>215</v>
      </c>
      <c r="G107" s="51">
        <v>3.0</v>
      </c>
      <c r="H107" s="44"/>
      <c r="I107" s="3">
        <f>CEILING(C98*0.7,5)</f>
        <v>180</v>
      </c>
      <c r="J107" s="51">
        <v>2.0</v>
      </c>
      <c r="K107" s="44"/>
      <c r="L107" s="3">
        <f>CEILING(C98*0.6,5)</f>
        <v>155</v>
      </c>
      <c r="M107" s="51">
        <v>5.0</v>
      </c>
    </row>
    <row r="108" ht="12.75" customHeight="1">
      <c r="A108" s="43"/>
      <c r="B108" s="44"/>
      <c r="C108" s="3">
        <f>CEILING(C98*0.75,5)</f>
        <v>195</v>
      </c>
      <c r="D108" s="51">
        <v>3.0</v>
      </c>
      <c r="E108" s="44"/>
      <c r="F108" s="3">
        <f>CEILING(C98*0.825,5)</f>
        <v>215</v>
      </c>
      <c r="G108" s="51">
        <v>3.0</v>
      </c>
      <c r="H108" s="44"/>
      <c r="I108" s="3">
        <f>CEILING(C98*0.75,5)</f>
        <v>195</v>
      </c>
      <c r="J108" s="51">
        <v>1.0</v>
      </c>
      <c r="K108" s="44"/>
      <c r="L108" s="3"/>
      <c r="M108" s="51" t="s">
        <v>36</v>
      </c>
    </row>
    <row r="109" ht="12.75" customHeight="1">
      <c r="A109" s="43"/>
      <c r="B109" s="44"/>
      <c r="C109" s="3">
        <f>CEILING(C98*0.75,5)</f>
        <v>195</v>
      </c>
      <c r="D109" s="51">
        <v>3.0</v>
      </c>
      <c r="E109" s="44"/>
      <c r="F109" s="3">
        <f>CEILING(C98*0.825,5)</f>
        <v>215</v>
      </c>
      <c r="G109" s="51">
        <v>3.0</v>
      </c>
      <c r="H109" s="44"/>
      <c r="I109" s="3">
        <f>CEILING(C98*0.8,5)</f>
        <v>205</v>
      </c>
      <c r="J109" s="51">
        <v>1.0</v>
      </c>
      <c r="K109" s="44"/>
      <c r="L109" s="3"/>
      <c r="M109" s="51" t="s">
        <v>36</v>
      </c>
    </row>
    <row r="110" ht="12.75" customHeight="1">
      <c r="A110" s="43"/>
      <c r="B110" s="62"/>
      <c r="C110" s="3">
        <f>CEILING(C98*0.75,5)</f>
        <v>195</v>
      </c>
      <c r="D110" s="51">
        <v>3.0</v>
      </c>
      <c r="E110" s="3"/>
      <c r="F110" s="3">
        <f>CEILING(C98*0.825,5)</f>
        <v>215</v>
      </c>
      <c r="G110" s="51">
        <v>3.0</v>
      </c>
      <c r="H110" s="3"/>
      <c r="I110" s="3">
        <f>CEILING(C98*0.85,5)</f>
        <v>220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6">CEILING(C98*0.75,5)</f>
        <v>195</v>
      </c>
      <c r="D111" s="54" t="s">
        <v>49</v>
      </c>
      <c r="E111" s="53" t="s">
        <v>39</v>
      </c>
      <c r="F111" s="53">
        <f>CEILING(C98*0.825,5)</f>
        <v>215</v>
      </c>
      <c r="G111" s="54" t="s">
        <v>49</v>
      </c>
      <c r="H111" s="53" t="s">
        <v>35</v>
      </c>
      <c r="I111" s="53">
        <f>CEILING(C98*0.9,5)</f>
        <v>230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48" t="s">
        <v>18</v>
      </c>
      <c r="C112" s="49">
        <f t="shared" si="16"/>
        <v>240</v>
      </c>
      <c r="D112" s="50">
        <v>3.0</v>
      </c>
      <c r="E112" s="48" t="s">
        <v>18</v>
      </c>
      <c r="F112" s="49">
        <f>CEILING(C99*0.7,5)</f>
        <v>225</v>
      </c>
      <c r="G112" s="50">
        <v>1.0</v>
      </c>
      <c r="H112" s="48" t="s">
        <v>18</v>
      </c>
      <c r="I112" s="49">
        <f>CEILING(C99*0.5,5)</f>
        <v>160</v>
      </c>
      <c r="J112" s="50">
        <v>5.0</v>
      </c>
      <c r="K112" s="48" t="s">
        <v>18</v>
      </c>
      <c r="L112" s="49">
        <f>CEILING(C99*0.4,5)</f>
        <v>130</v>
      </c>
      <c r="M112" s="50">
        <v>5.0</v>
      </c>
    </row>
    <row r="113" ht="12.75" customHeight="1">
      <c r="A113" s="43"/>
      <c r="B113" s="3"/>
      <c r="C113" s="3">
        <f>CEILING(C99*0.75,5)</f>
        <v>240</v>
      </c>
      <c r="D113" s="51">
        <v>3.0</v>
      </c>
      <c r="E113" s="3"/>
      <c r="F113" s="3">
        <f>CEILING(C99*0.775,5)</f>
        <v>245</v>
      </c>
      <c r="G113" s="51">
        <v>1.0</v>
      </c>
      <c r="H113" s="3"/>
      <c r="I113" s="3">
        <f>CEILING(C99*0.6,5)</f>
        <v>190</v>
      </c>
      <c r="J113" s="51">
        <v>3.0</v>
      </c>
      <c r="K113" s="3"/>
      <c r="L113" s="3">
        <f>CEILING(C99*0.5,5)</f>
        <v>160</v>
      </c>
      <c r="M113" s="51">
        <v>5.0</v>
      </c>
    </row>
    <row r="114" ht="12.75" customHeight="1">
      <c r="A114" s="43"/>
      <c r="B114" s="3"/>
      <c r="C114" s="3">
        <f>CEILING(C99*0.75,5)</f>
        <v>240</v>
      </c>
      <c r="D114" s="51">
        <v>3.0</v>
      </c>
      <c r="E114" s="3"/>
      <c r="F114" s="3">
        <f>CEILING(C99*0.825,5)</f>
        <v>260</v>
      </c>
      <c r="G114" s="51">
        <v>3.0</v>
      </c>
      <c r="H114" s="3"/>
      <c r="I114" s="3">
        <f>CEILING(C99*0.7,5)</f>
        <v>225</v>
      </c>
      <c r="J114" s="51">
        <v>2.0</v>
      </c>
      <c r="K114" s="3"/>
      <c r="L114" s="3">
        <f>CEILING(C99*0.6,5)</f>
        <v>190</v>
      </c>
      <c r="M114" s="51">
        <v>5.0</v>
      </c>
    </row>
    <row r="115" ht="12.75" customHeight="1">
      <c r="A115" s="43"/>
      <c r="B115" s="3"/>
      <c r="C115" s="3">
        <f>CEILING(C99*0.75,5)</f>
        <v>240</v>
      </c>
      <c r="D115" s="51">
        <v>3.0</v>
      </c>
      <c r="E115" s="3"/>
      <c r="F115" s="3">
        <f>CEILING(C99*0.825,5)</f>
        <v>260</v>
      </c>
      <c r="G115" s="51">
        <v>3.0</v>
      </c>
      <c r="H115" s="3"/>
      <c r="I115" s="3">
        <f>CEILING(C99*0.75,5)</f>
        <v>240</v>
      </c>
      <c r="J115" s="51">
        <v>1.0</v>
      </c>
      <c r="K115" s="3"/>
      <c r="L115" s="3"/>
      <c r="M115" s="51" t="s">
        <v>36</v>
      </c>
    </row>
    <row r="116" ht="12.75" customHeight="1">
      <c r="A116" s="43"/>
      <c r="B116" s="3"/>
      <c r="C116" s="3">
        <f>CEILING(C99*0.75,5)</f>
        <v>240</v>
      </c>
      <c r="D116" s="51">
        <v>3.0</v>
      </c>
      <c r="E116" s="3"/>
      <c r="F116" s="3">
        <f>CEILING(C99*0.825,5)</f>
        <v>260</v>
      </c>
      <c r="G116" s="51">
        <v>3.0</v>
      </c>
      <c r="H116" s="3"/>
      <c r="I116" s="3">
        <f>CEILING(C99*0.8,5)</f>
        <v>255</v>
      </c>
      <c r="J116" s="51">
        <v>1.0</v>
      </c>
      <c r="K116" s="3"/>
      <c r="L116" s="3"/>
      <c r="M116" s="51" t="s">
        <v>36</v>
      </c>
    </row>
    <row r="117" ht="12.75" customHeight="1">
      <c r="A117" s="43"/>
      <c r="B117" s="3"/>
      <c r="C117" s="3">
        <f>CEILING(C99*0.75,5)</f>
        <v>240</v>
      </c>
      <c r="D117" s="51">
        <v>3.0</v>
      </c>
      <c r="E117" s="3"/>
      <c r="F117" s="3">
        <f>CEILING(C99*0.825,5)</f>
        <v>260</v>
      </c>
      <c r="G117" s="51">
        <v>3.0</v>
      </c>
      <c r="H117" s="3"/>
      <c r="I117" s="3">
        <f>CEILING(C99*0.85,5)</f>
        <v>270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7">CEILING(C99*0.75,5)</f>
        <v>240</v>
      </c>
      <c r="D118" s="54" t="s">
        <v>49</v>
      </c>
      <c r="E118" s="53" t="s">
        <v>39</v>
      </c>
      <c r="F118" s="53">
        <f>CEILING(C99*0.825,5)</f>
        <v>260</v>
      </c>
      <c r="G118" s="54" t="s">
        <v>49</v>
      </c>
      <c r="H118" s="53" t="s">
        <v>35</v>
      </c>
      <c r="I118" s="53">
        <f>CEILING(C99*0.9,5)</f>
        <v>285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7"/>
        <v>125</v>
      </c>
      <c r="D119" s="50">
        <v>3.0</v>
      </c>
      <c r="E119" s="48" t="s">
        <v>20</v>
      </c>
      <c r="F119" s="49">
        <f>CEILING(C100*0.7,5)</f>
        <v>120</v>
      </c>
      <c r="G119" s="50">
        <v>1.0</v>
      </c>
      <c r="H119" s="48" t="s">
        <v>20</v>
      </c>
      <c r="I119" s="49">
        <f>CEILING(C100*0.5,5)</f>
        <v>85</v>
      </c>
      <c r="J119" s="50">
        <v>5.0</v>
      </c>
      <c r="K119" s="48" t="s">
        <v>20</v>
      </c>
      <c r="L119" s="49">
        <f>CEILING(C100*0.4,5)</f>
        <v>70</v>
      </c>
      <c r="M119" s="50">
        <v>5.0</v>
      </c>
    </row>
    <row r="120" ht="12.75" customHeight="1">
      <c r="A120" s="43"/>
      <c r="B120" s="44"/>
      <c r="C120" s="3">
        <f>CEILING(C100*0.75,5)</f>
        <v>125</v>
      </c>
      <c r="D120" s="51">
        <v>3.0</v>
      </c>
      <c r="E120" s="44"/>
      <c r="F120" s="3">
        <f>CEILING(C100*0.775,5)</f>
        <v>130</v>
      </c>
      <c r="G120" s="51">
        <v>1.0</v>
      </c>
      <c r="H120" s="44"/>
      <c r="I120" s="3">
        <f>CEILING(C100*0.6,5)</f>
        <v>100</v>
      </c>
      <c r="J120" s="51">
        <v>3.0</v>
      </c>
      <c r="K120" s="44"/>
      <c r="L120" s="3">
        <f>CEILING(C100*0.5,5)</f>
        <v>85</v>
      </c>
      <c r="M120" s="51">
        <v>5.0</v>
      </c>
    </row>
    <row r="121" ht="12.75" customHeight="1">
      <c r="A121" s="43"/>
      <c r="B121" s="44"/>
      <c r="C121" s="3">
        <f>CEILING(C100*0.75,5)</f>
        <v>125</v>
      </c>
      <c r="D121" s="51">
        <v>3.0</v>
      </c>
      <c r="E121" s="44"/>
      <c r="F121" s="3">
        <f>CEILING(C100*0.825,5)</f>
        <v>140</v>
      </c>
      <c r="G121" s="51">
        <v>3.0</v>
      </c>
      <c r="H121" s="44"/>
      <c r="I121" s="3">
        <f>CEILING(C100*0.7,5)</f>
        <v>120</v>
      </c>
      <c r="J121" s="51">
        <v>2.0</v>
      </c>
      <c r="K121" s="44"/>
      <c r="L121" s="3">
        <f>CEILING(C100*0.6,5)</f>
        <v>100</v>
      </c>
      <c r="M121" s="51">
        <v>5.0</v>
      </c>
    </row>
    <row r="122" ht="12.75" customHeight="1">
      <c r="A122" s="43"/>
      <c r="B122" s="44"/>
      <c r="C122" s="3">
        <f>CEILING(C100*0.75,5)</f>
        <v>125</v>
      </c>
      <c r="D122" s="51">
        <v>3.0</v>
      </c>
      <c r="E122" s="44"/>
      <c r="F122" s="3">
        <f>CEILING(C100*0.825,5)</f>
        <v>140</v>
      </c>
      <c r="G122" s="51">
        <v>3.0</v>
      </c>
      <c r="H122" s="44"/>
      <c r="I122" s="3">
        <f>CEILING(C100*0.75,5)</f>
        <v>125</v>
      </c>
      <c r="J122" s="51">
        <v>1.0</v>
      </c>
      <c r="K122" s="44"/>
      <c r="L122" s="3"/>
      <c r="M122" s="51" t="s">
        <v>36</v>
      </c>
    </row>
    <row r="123" ht="12.75" customHeight="1">
      <c r="A123" s="43"/>
      <c r="B123" s="44"/>
      <c r="C123" s="3">
        <f>CEILING(C100*0.75,5)</f>
        <v>125</v>
      </c>
      <c r="D123" s="51">
        <v>3.0</v>
      </c>
      <c r="E123" s="44"/>
      <c r="F123" s="3">
        <f>CEILING(C100*0.825,5)</f>
        <v>140</v>
      </c>
      <c r="G123" s="51">
        <v>3.0</v>
      </c>
      <c r="H123" s="44"/>
      <c r="I123" s="3">
        <f>CEILING(C100*0.8,5)</f>
        <v>135</v>
      </c>
      <c r="J123" s="51">
        <v>1.0</v>
      </c>
      <c r="K123" s="44"/>
      <c r="L123" s="3"/>
      <c r="M123" s="51" t="s">
        <v>36</v>
      </c>
    </row>
    <row r="124" ht="12.75" customHeight="1">
      <c r="A124" s="43"/>
      <c r="B124" s="3"/>
      <c r="C124" s="3">
        <f>CEILING(C100*0.75,5)</f>
        <v>125</v>
      </c>
      <c r="D124" s="51">
        <v>3.0</v>
      </c>
      <c r="E124" s="3"/>
      <c r="F124" s="3">
        <f>CEILING(C100*0.825,5)</f>
        <v>140</v>
      </c>
      <c r="G124" s="51">
        <v>3.0</v>
      </c>
      <c r="H124" s="3"/>
      <c r="I124" s="3">
        <f>CEILING(C100*0.85,5)</f>
        <v>145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8">CEILING(C100*0.75,5)</f>
        <v>125</v>
      </c>
      <c r="D125" s="54" t="s">
        <v>49</v>
      </c>
      <c r="E125" s="53" t="s">
        <v>39</v>
      </c>
      <c r="F125" s="53">
        <f>CEILING(C100*0.825,5)</f>
        <v>140</v>
      </c>
      <c r="G125" s="54" t="s">
        <v>49</v>
      </c>
      <c r="H125" s="53" t="s">
        <v>35</v>
      </c>
      <c r="I125" s="53">
        <f>CEILING(C100*0.9,5)</f>
        <v>150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8"/>
        <v>260</v>
      </c>
      <c r="D126" s="50">
        <v>3.0</v>
      </c>
      <c r="E126" s="44" t="s">
        <v>22</v>
      </c>
      <c r="F126" s="49">
        <f>CEILING(C101*0.7,5)</f>
        <v>245</v>
      </c>
      <c r="G126" s="50">
        <v>1.0</v>
      </c>
      <c r="H126" s="44" t="s">
        <v>22</v>
      </c>
      <c r="I126" s="49">
        <f>CEILING(C101*0.5,5)</f>
        <v>175</v>
      </c>
      <c r="J126" s="50">
        <v>5.0</v>
      </c>
      <c r="K126" s="44" t="s">
        <v>22</v>
      </c>
      <c r="L126" s="49">
        <f>CEILING(C101*0.4,5)</f>
        <v>140</v>
      </c>
      <c r="M126" s="50">
        <v>5.0</v>
      </c>
    </row>
    <row r="127" ht="12.75" customHeight="1">
      <c r="A127" s="43"/>
      <c r="B127" s="44"/>
      <c r="C127" s="3">
        <f>CEILING(C101*0.75,5)</f>
        <v>260</v>
      </c>
      <c r="D127" s="51">
        <v>3.0</v>
      </c>
      <c r="E127" s="44"/>
      <c r="F127" s="3">
        <f>CEILING(C101*0.775,5)</f>
        <v>270</v>
      </c>
      <c r="G127" s="51">
        <v>1.0</v>
      </c>
      <c r="H127" s="44"/>
      <c r="I127" s="3">
        <f>CEILING(C101*0.6,5)</f>
        <v>210</v>
      </c>
      <c r="J127" s="51">
        <v>3.0</v>
      </c>
      <c r="K127" s="44"/>
      <c r="L127" s="3">
        <f>CEILING(C101*0.5,5)</f>
        <v>175</v>
      </c>
      <c r="M127" s="51">
        <v>5.0</v>
      </c>
    </row>
    <row r="128" ht="12.75" customHeight="1">
      <c r="A128" s="43"/>
      <c r="B128" s="44"/>
      <c r="C128" s="3">
        <f>CEILING(C101*0.75,5)</f>
        <v>260</v>
      </c>
      <c r="D128" s="51">
        <v>3.0</v>
      </c>
      <c r="E128" s="44"/>
      <c r="F128" s="3">
        <f>CEILING(C101*0.825,5)</f>
        <v>285</v>
      </c>
      <c r="G128" s="51">
        <v>3.0</v>
      </c>
      <c r="H128" s="44"/>
      <c r="I128" s="3">
        <f>CEILING(C101*0.7,5)</f>
        <v>245</v>
      </c>
      <c r="J128" s="51">
        <v>2.0</v>
      </c>
      <c r="K128" s="44"/>
      <c r="L128" s="3">
        <f>CEILING(C101*0.6,5)</f>
        <v>210</v>
      </c>
      <c r="M128" s="51">
        <v>5.0</v>
      </c>
    </row>
    <row r="129" ht="12.75" customHeight="1">
      <c r="A129" s="43"/>
      <c r="B129" s="44"/>
      <c r="C129" s="3">
        <f>CEILING(C101*0.75,5)</f>
        <v>260</v>
      </c>
      <c r="D129" s="51">
        <v>3.0</v>
      </c>
      <c r="E129" s="44"/>
      <c r="F129" s="3">
        <f>CEILING(C101*0.825,5)</f>
        <v>285</v>
      </c>
      <c r="G129" s="51">
        <v>3.0</v>
      </c>
      <c r="H129" s="44"/>
      <c r="I129" s="3">
        <f>CEILING(C101*0.75,5)</f>
        <v>260</v>
      </c>
      <c r="J129" s="51">
        <v>1.0</v>
      </c>
      <c r="K129" s="44"/>
      <c r="L129" s="3"/>
      <c r="M129" s="51" t="s">
        <v>36</v>
      </c>
    </row>
    <row r="130" ht="12.75" customHeight="1">
      <c r="A130" s="43"/>
      <c r="B130" s="44"/>
      <c r="C130" s="3">
        <f>CEILING(C101*0.75,5)</f>
        <v>260</v>
      </c>
      <c r="D130" s="51">
        <v>3.0</v>
      </c>
      <c r="E130" s="44"/>
      <c r="F130" s="3">
        <f>CEILING(C101*0.825,5)</f>
        <v>285</v>
      </c>
      <c r="G130" s="51">
        <v>3.0</v>
      </c>
      <c r="H130" s="44"/>
      <c r="I130" s="3">
        <f>CEILING(C101*0.8,5)</f>
        <v>280</v>
      </c>
      <c r="J130" s="51">
        <v>1.0</v>
      </c>
      <c r="K130" s="44"/>
      <c r="L130" s="3"/>
      <c r="M130" s="51" t="s">
        <v>36</v>
      </c>
    </row>
    <row r="131" ht="12.75" customHeight="1">
      <c r="A131" s="43"/>
      <c r="B131" s="3"/>
      <c r="C131" s="3">
        <f>CEILING(C101*0.75,5)</f>
        <v>260</v>
      </c>
      <c r="D131" s="51">
        <v>3.0</v>
      </c>
      <c r="E131" s="3"/>
      <c r="F131" s="3">
        <f>CEILING(C101*0.825,5)</f>
        <v>285</v>
      </c>
      <c r="G131" s="51">
        <v>3.0</v>
      </c>
      <c r="H131" s="3"/>
      <c r="I131" s="3">
        <f>CEILING(C101*0.85,5)</f>
        <v>295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260</v>
      </c>
      <c r="D132" s="54" t="s">
        <v>49</v>
      </c>
      <c r="E132" s="53" t="s">
        <v>39</v>
      </c>
      <c r="F132" s="53">
        <f>CEILING(C101*0.825,5)</f>
        <v>285</v>
      </c>
      <c r="G132" s="54" t="s">
        <v>49</v>
      </c>
      <c r="H132" s="53" t="s">
        <v>35</v>
      </c>
      <c r="I132" s="53">
        <f>CEILING(C101*0.9,5)</f>
        <v>315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0.71"/>
    <col customWidth="1" min="15" max="15" width="15.71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  <c r="H3" s="4" t="s">
        <v>3</v>
      </c>
      <c r="I3" s="4">
        <v>230.0</v>
      </c>
    </row>
    <row r="4" ht="12.75" customHeight="1">
      <c r="B4" s="2" t="s">
        <v>4</v>
      </c>
      <c r="C4" s="2"/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18" t="s">
        <v>13</v>
      </c>
      <c r="K6" s="3"/>
      <c r="N6" s="6" t="s">
        <v>14</v>
      </c>
      <c r="O6" s="6"/>
      <c r="P6" s="6"/>
      <c r="Q6" s="6"/>
      <c r="R6" s="6"/>
    </row>
    <row r="7" ht="12.75" customHeight="1">
      <c r="B7" s="19" t="s">
        <v>15</v>
      </c>
      <c r="C7" s="20">
        <f t="shared" ref="C7:C10" si="1">CEILING(D7*0.9,5)</f>
        <v>185</v>
      </c>
      <c r="D7" s="129">
        <v>205.0</v>
      </c>
      <c r="E7" s="19" t="s">
        <v>16</v>
      </c>
      <c r="F7" s="22">
        <f t="shared" ref="F7:F10" si="2">(G7*H7*0.0333)+G7</f>
        <v>0</v>
      </c>
      <c r="G7" s="86"/>
      <c r="H7" s="87"/>
      <c r="I7" s="3"/>
      <c r="J7" s="25">
        <f t="shared" ref="J7:J10" si="3">D7/$I$3</f>
        <v>0.8913043478</v>
      </c>
      <c r="K7" s="3"/>
      <c r="N7" s="6" t="s">
        <v>17</v>
      </c>
      <c r="O7" s="6"/>
      <c r="P7" s="6"/>
      <c r="Q7" s="6"/>
      <c r="R7" s="6"/>
    </row>
    <row r="8" ht="12.75" customHeight="1">
      <c r="B8" s="26" t="s">
        <v>18</v>
      </c>
      <c r="C8" s="27">
        <f t="shared" si="1"/>
        <v>125</v>
      </c>
      <c r="D8" s="28">
        <v>135.0</v>
      </c>
      <c r="E8" s="26" t="s">
        <v>18</v>
      </c>
      <c r="F8" s="29">
        <f t="shared" si="2"/>
        <v>0</v>
      </c>
      <c r="G8" s="86"/>
      <c r="H8" s="87"/>
      <c r="I8" s="3"/>
      <c r="J8" s="25">
        <f t="shared" si="3"/>
        <v>0.5869565217</v>
      </c>
      <c r="K8" s="3"/>
      <c r="N8" s="6" t="s">
        <v>19</v>
      </c>
      <c r="O8" s="6"/>
      <c r="P8" s="6"/>
      <c r="Q8" s="6"/>
      <c r="R8" s="6"/>
    </row>
    <row r="9" ht="12.75" customHeight="1">
      <c r="B9" s="26" t="s">
        <v>20</v>
      </c>
      <c r="C9" s="27">
        <f t="shared" si="1"/>
        <v>115</v>
      </c>
      <c r="D9" s="89">
        <v>125.0</v>
      </c>
      <c r="E9" s="26" t="s">
        <v>20</v>
      </c>
      <c r="F9" s="29">
        <f t="shared" si="2"/>
        <v>0</v>
      </c>
      <c r="G9" s="86"/>
      <c r="H9" s="87"/>
      <c r="I9" s="3"/>
      <c r="J9" s="25">
        <f t="shared" si="3"/>
        <v>0.5434782609</v>
      </c>
      <c r="K9" s="3"/>
      <c r="N9" s="6" t="s">
        <v>21</v>
      </c>
      <c r="O9" s="6"/>
      <c r="P9" s="6"/>
      <c r="Q9" s="6"/>
      <c r="R9" s="6"/>
    </row>
    <row r="10" ht="12.75" customHeight="1">
      <c r="B10" s="30" t="s">
        <v>22</v>
      </c>
      <c r="C10" s="31">
        <f t="shared" si="1"/>
        <v>165</v>
      </c>
      <c r="D10" s="32">
        <v>180.0</v>
      </c>
      <c r="E10" s="30" t="s">
        <v>22</v>
      </c>
      <c r="F10" s="33">
        <f t="shared" si="2"/>
        <v>0</v>
      </c>
      <c r="G10" s="91"/>
      <c r="H10" s="92"/>
      <c r="I10" s="3"/>
      <c r="J10" s="25">
        <f t="shared" si="3"/>
        <v>0.7826086957</v>
      </c>
      <c r="K10" s="3"/>
      <c r="N10" s="6" t="s">
        <v>23</v>
      </c>
      <c r="O10" s="6"/>
      <c r="P10" s="6"/>
      <c r="Q10" s="6"/>
      <c r="R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  <c r="Q11" s="6"/>
      <c r="R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</row>
    <row r="14" ht="12.75" customHeight="1">
      <c r="A14" s="43"/>
      <c r="B14" s="48" t="s">
        <v>15</v>
      </c>
      <c r="C14" s="49">
        <f>CEILING(C7*0.6,5)</f>
        <v>115</v>
      </c>
      <c r="D14" s="50">
        <v>10.0</v>
      </c>
      <c r="E14" s="48" t="s">
        <v>15</v>
      </c>
      <c r="F14" s="49">
        <f>CEILING(C7*0.55,5)</f>
        <v>105</v>
      </c>
      <c r="G14" s="50">
        <v>5.0</v>
      </c>
      <c r="H14" s="48" t="s">
        <v>15</v>
      </c>
      <c r="I14" s="49">
        <f>CEILING(C7*0.5,5)</f>
        <v>95</v>
      </c>
      <c r="J14" s="50">
        <v>5.0</v>
      </c>
      <c r="K14" s="48" t="s">
        <v>15</v>
      </c>
      <c r="L14" s="49">
        <f>CEILING(C7*0.4,5)</f>
        <v>75</v>
      </c>
      <c r="M14" s="50">
        <v>5.0</v>
      </c>
    </row>
    <row r="15" ht="12.75" customHeight="1">
      <c r="A15" s="43"/>
      <c r="B15" s="3"/>
      <c r="C15" s="3">
        <f>CEILING(C7*0.6,5)</f>
        <v>115</v>
      </c>
      <c r="D15" s="51">
        <v>10.0</v>
      </c>
      <c r="E15" s="3"/>
      <c r="F15" s="3">
        <f>CEILING(C7*0.625,5)</f>
        <v>120</v>
      </c>
      <c r="G15" s="51">
        <v>5.0</v>
      </c>
      <c r="H15" s="3"/>
      <c r="I15" s="3">
        <f>CEILING(C7*0.6,5)</f>
        <v>115</v>
      </c>
      <c r="J15" s="51">
        <v>3.0</v>
      </c>
      <c r="K15" s="3"/>
      <c r="L15" s="3">
        <f>CEILING(C7*0.5,5)</f>
        <v>95</v>
      </c>
      <c r="M15" s="51">
        <v>5.0</v>
      </c>
    </row>
    <row r="16" ht="12.75" customHeight="1">
      <c r="A16" s="43"/>
      <c r="B16" s="3"/>
      <c r="C16" s="3">
        <f>CEILING(C7*0.6,5)</f>
        <v>115</v>
      </c>
      <c r="D16" s="51">
        <v>10.0</v>
      </c>
      <c r="E16" s="3"/>
      <c r="F16" s="3">
        <f>CEILING(C7*0.675,5)</f>
        <v>125</v>
      </c>
      <c r="G16" s="51">
        <v>10.0</v>
      </c>
      <c r="H16" s="3"/>
      <c r="I16" s="3">
        <f>CEILING(0.7*C7,5)</f>
        <v>130</v>
      </c>
      <c r="J16" s="51">
        <v>1.0</v>
      </c>
      <c r="K16" s="3"/>
      <c r="L16" s="3">
        <f>CEILING(C7*0.6,5)</f>
        <v>115</v>
      </c>
      <c r="M16" s="51">
        <v>5.0</v>
      </c>
    </row>
    <row r="17" ht="12.75" customHeight="1">
      <c r="A17" s="43"/>
      <c r="B17" s="3"/>
      <c r="C17" s="3">
        <f>CEILING(C7*0.6,5)</f>
        <v>115</v>
      </c>
      <c r="D17" s="51">
        <v>10.0</v>
      </c>
      <c r="E17" s="3"/>
      <c r="F17" s="3">
        <f>CEILING(C7*0.675,5)</f>
        <v>125</v>
      </c>
      <c r="G17" s="51">
        <v>10.0</v>
      </c>
      <c r="H17" s="44" t="s">
        <v>35</v>
      </c>
      <c r="I17" s="44">
        <f>CEILING(C7*0.75,5)</f>
        <v>140</v>
      </c>
      <c r="J17" s="52">
        <v>17.0</v>
      </c>
      <c r="K17" s="3"/>
      <c r="L17" s="3" t="s">
        <v>36</v>
      </c>
      <c r="M17" s="51" t="s">
        <v>36</v>
      </c>
    </row>
    <row r="18" ht="12.75" customHeight="1">
      <c r="A18" s="43"/>
      <c r="B18" s="53" t="s">
        <v>37</v>
      </c>
      <c r="C18" s="53">
        <f t="shared" ref="C18:C19" si="4">CEILING(C7*0.6,5)</f>
        <v>115</v>
      </c>
      <c r="D18" s="54" t="s">
        <v>38</v>
      </c>
      <c r="E18" s="53" t="s">
        <v>39</v>
      </c>
      <c r="F18" s="53">
        <f>CEILING(C7*0.675,5)</f>
        <v>125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</row>
    <row r="19" ht="12.75" customHeight="1">
      <c r="A19" s="43"/>
      <c r="B19" s="48" t="s">
        <v>18</v>
      </c>
      <c r="C19" s="49">
        <f t="shared" si="4"/>
        <v>75</v>
      </c>
      <c r="D19" s="50">
        <v>10.0</v>
      </c>
      <c r="E19" s="48" t="s">
        <v>18</v>
      </c>
      <c r="F19" s="49">
        <f>CEILING(C8*0.55,5)</f>
        <v>70</v>
      </c>
      <c r="G19" s="50">
        <v>5.0</v>
      </c>
      <c r="H19" s="48" t="s">
        <v>18</v>
      </c>
      <c r="I19" s="49">
        <f>CEILING(C8*0.5,5)</f>
        <v>65</v>
      </c>
      <c r="J19" s="50">
        <v>5.0</v>
      </c>
      <c r="K19" s="48" t="s">
        <v>18</v>
      </c>
      <c r="L19" s="49">
        <f>CEILING(C8*0.4,5)</f>
        <v>50</v>
      </c>
      <c r="M19" s="50">
        <v>5.0</v>
      </c>
    </row>
    <row r="20" ht="12.75" customHeight="1">
      <c r="A20" s="43"/>
      <c r="B20" s="44"/>
      <c r="C20" s="3">
        <f>CEILING(C8*0.6,5)</f>
        <v>75</v>
      </c>
      <c r="D20" s="51">
        <v>10.0</v>
      </c>
      <c r="E20" s="44"/>
      <c r="F20" s="3">
        <f>CEILING(C8*0.625,5)</f>
        <v>80</v>
      </c>
      <c r="G20" s="51">
        <v>5.0</v>
      </c>
      <c r="H20" s="44"/>
      <c r="I20" s="3">
        <f>CEILING(C8*0.6,5)</f>
        <v>75</v>
      </c>
      <c r="J20" s="51">
        <v>3.0</v>
      </c>
      <c r="K20" s="44"/>
      <c r="L20" s="3">
        <f>CEILING(C8*0.5,5)</f>
        <v>65</v>
      </c>
      <c r="M20" s="51">
        <v>5.0</v>
      </c>
    </row>
    <row r="21" ht="12.75" customHeight="1">
      <c r="A21" s="43"/>
      <c r="B21" s="44"/>
      <c r="C21" s="3">
        <f>CEILING(C8*0.6,5)</f>
        <v>75</v>
      </c>
      <c r="D21" s="51">
        <v>10.0</v>
      </c>
      <c r="E21" s="44"/>
      <c r="F21" s="3">
        <f>CEILING(C8*0.675,5)</f>
        <v>85</v>
      </c>
      <c r="G21" s="51">
        <v>10.0</v>
      </c>
      <c r="H21" s="44"/>
      <c r="I21" s="3">
        <f>CEILING(C8*0.7,5)</f>
        <v>90</v>
      </c>
      <c r="J21" s="51">
        <v>1.0</v>
      </c>
      <c r="K21" s="44"/>
      <c r="L21" s="3">
        <f>CEILING(C8*0.6,5)</f>
        <v>75</v>
      </c>
      <c r="M21" s="51">
        <v>5.0</v>
      </c>
    </row>
    <row r="22" ht="12.75" customHeight="1">
      <c r="A22" s="43"/>
      <c r="B22" s="3"/>
      <c r="C22" s="3">
        <f>CEILING(C8*0.6,5)</f>
        <v>75</v>
      </c>
      <c r="D22" s="51">
        <v>10.0</v>
      </c>
      <c r="E22" s="3"/>
      <c r="F22" s="3">
        <f>CEILING(C8*0.675,5)</f>
        <v>85</v>
      </c>
      <c r="G22" s="51">
        <v>10.0</v>
      </c>
      <c r="H22" s="44" t="s">
        <v>35</v>
      </c>
      <c r="I22" s="44">
        <f>CEILING(C8*0.75,5)</f>
        <v>95</v>
      </c>
      <c r="J22" s="52">
        <v>26.0</v>
      </c>
      <c r="K22" s="3"/>
      <c r="L22" s="3" t="s">
        <v>36</v>
      </c>
      <c r="M22" s="51" t="s">
        <v>36</v>
      </c>
    </row>
    <row r="23" ht="12.75" customHeight="1">
      <c r="A23" s="43"/>
      <c r="B23" s="53" t="s">
        <v>37</v>
      </c>
      <c r="C23" s="53">
        <f t="shared" ref="C23:C24" si="5">CEILING(C8*0.6,5)</f>
        <v>75</v>
      </c>
      <c r="D23" s="54" t="s">
        <v>38</v>
      </c>
      <c r="E23" s="53" t="s">
        <v>39</v>
      </c>
      <c r="F23" s="53">
        <f>CEILING(C8*0.675,5)</f>
        <v>85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</row>
    <row r="24" ht="12.75" customHeight="1">
      <c r="A24" s="43"/>
      <c r="B24" s="48" t="s">
        <v>20</v>
      </c>
      <c r="C24" s="49">
        <f t="shared" si="5"/>
        <v>70</v>
      </c>
      <c r="D24" s="50">
        <v>10.0</v>
      </c>
      <c r="E24" s="48" t="s">
        <v>20</v>
      </c>
      <c r="F24" s="49">
        <f>CEILING(C9*0.55,5)</f>
        <v>65</v>
      </c>
      <c r="G24" s="50">
        <v>5.0</v>
      </c>
      <c r="H24" s="48" t="s">
        <v>20</v>
      </c>
      <c r="I24" s="49">
        <f>CEILING(C9*0.5,5)</f>
        <v>60</v>
      </c>
      <c r="J24" s="50">
        <v>5.0</v>
      </c>
      <c r="K24" s="48" t="s">
        <v>20</v>
      </c>
      <c r="L24" s="49">
        <f>CEILING(C9*0.4,5)</f>
        <v>50</v>
      </c>
      <c r="M24" s="50">
        <v>5.0</v>
      </c>
    </row>
    <row r="25" ht="12.75" customHeight="1">
      <c r="A25" s="43"/>
      <c r="B25" s="44"/>
      <c r="C25" s="3">
        <f>CEILING(C9*0.6,5)</f>
        <v>70</v>
      </c>
      <c r="D25" s="51">
        <v>10.0</v>
      </c>
      <c r="E25" s="44"/>
      <c r="F25" s="3">
        <f>CEILING(C9*0.625,5)</f>
        <v>75</v>
      </c>
      <c r="G25" s="51">
        <v>5.0</v>
      </c>
      <c r="H25" s="44"/>
      <c r="I25" s="3">
        <f>CEILING(C9*0.6,5)</f>
        <v>70</v>
      </c>
      <c r="J25" s="51">
        <v>3.0</v>
      </c>
      <c r="K25" s="44"/>
      <c r="L25" s="3">
        <f>CEILING(C9*0.5,5)</f>
        <v>60</v>
      </c>
      <c r="M25" s="51">
        <v>5.0</v>
      </c>
    </row>
    <row r="26" ht="12.75" customHeight="1">
      <c r="A26" s="43"/>
      <c r="B26" s="44"/>
      <c r="C26" s="3">
        <f>CEILING(C9*0.6,5)</f>
        <v>70</v>
      </c>
      <c r="D26" s="51">
        <v>10.0</v>
      </c>
      <c r="E26" s="44"/>
      <c r="F26" s="3">
        <f>CEILING(C9*0.675,5)</f>
        <v>80</v>
      </c>
      <c r="G26" s="51">
        <v>10.0</v>
      </c>
      <c r="H26" s="44"/>
      <c r="I26" s="3">
        <f>CEILING(C9*0.7,5)</f>
        <v>85</v>
      </c>
      <c r="J26" s="51">
        <v>1.0</v>
      </c>
      <c r="K26" s="44"/>
      <c r="L26" s="3">
        <f>CEILING(C9*0.6,5)</f>
        <v>70</v>
      </c>
      <c r="M26" s="51">
        <v>5.0</v>
      </c>
    </row>
    <row r="27" ht="12.75" customHeight="1">
      <c r="A27" s="43"/>
      <c r="B27" s="3"/>
      <c r="C27" s="3">
        <f>CEILING(C9*0.6,5)</f>
        <v>70</v>
      </c>
      <c r="D27" s="51">
        <v>10.0</v>
      </c>
      <c r="E27" s="3"/>
      <c r="F27" s="3">
        <f>CEILING(C9*0.675,5)</f>
        <v>80</v>
      </c>
      <c r="G27" s="51">
        <v>10.0</v>
      </c>
      <c r="H27" s="44" t="s">
        <v>35</v>
      </c>
      <c r="I27" s="44">
        <f>CEILING(C9*0.75,5)</f>
        <v>90</v>
      </c>
      <c r="J27" s="52">
        <v>14.0</v>
      </c>
      <c r="K27" s="3"/>
      <c r="L27" s="3" t="s">
        <v>36</v>
      </c>
      <c r="M27" s="51" t="s">
        <v>36</v>
      </c>
    </row>
    <row r="28" ht="12.75" customHeight="1">
      <c r="A28" s="43"/>
      <c r="B28" s="53" t="s">
        <v>37</v>
      </c>
      <c r="C28" s="53">
        <f t="shared" ref="C28:C29" si="6">CEILING(C9*0.6,5)</f>
        <v>70</v>
      </c>
      <c r="D28" s="54" t="s">
        <v>38</v>
      </c>
      <c r="E28" s="53" t="s">
        <v>39</v>
      </c>
      <c r="F28" s="53">
        <f>CEILING(C9*0.675,5)</f>
        <v>80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</row>
    <row r="29" ht="12.75" customHeight="1">
      <c r="A29" s="43"/>
      <c r="B29" s="44" t="s">
        <v>22</v>
      </c>
      <c r="C29" s="3">
        <f t="shared" si="6"/>
        <v>100</v>
      </c>
      <c r="D29" s="50">
        <v>10.0</v>
      </c>
      <c r="E29" s="44" t="s">
        <v>22</v>
      </c>
      <c r="F29" s="3">
        <f>CEILING(C10*0.55,5)</f>
        <v>95</v>
      </c>
      <c r="G29" s="50">
        <v>5.0</v>
      </c>
      <c r="H29" s="44" t="s">
        <v>22</v>
      </c>
      <c r="I29" s="3">
        <f>CEILING(C10*0.5,5)</f>
        <v>85</v>
      </c>
      <c r="J29" s="50">
        <v>5.0</v>
      </c>
      <c r="K29" s="44" t="s">
        <v>22</v>
      </c>
      <c r="L29" s="3">
        <f>CEILING(C10*0.4,5)</f>
        <v>70</v>
      </c>
      <c r="M29" s="51">
        <v>5.0</v>
      </c>
    </row>
    <row r="30" ht="12.75" customHeight="1">
      <c r="A30" s="43"/>
      <c r="B30" s="44"/>
      <c r="C30" s="3">
        <f>CEILING(C10*0.6,5)</f>
        <v>100</v>
      </c>
      <c r="D30" s="51">
        <v>10.0</v>
      </c>
      <c r="E30" s="44"/>
      <c r="F30" s="3">
        <f>CEILING(C10*0.625,5)</f>
        <v>105</v>
      </c>
      <c r="G30" s="51">
        <v>5.0</v>
      </c>
      <c r="H30" s="44"/>
      <c r="I30" s="3">
        <f>CEILING(C10*0.6,5)</f>
        <v>100</v>
      </c>
      <c r="J30" s="51">
        <v>3.0</v>
      </c>
      <c r="K30" s="44"/>
      <c r="L30" s="3">
        <f>CEILING(C10*0.5,5)</f>
        <v>85</v>
      </c>
      <c r="M30" s="51">
        <v>5.0</v>
      </c>
    </row>
    <row r="31" ht="12.75" customHeight="1">
      <c r="A31" s="43"/>
      <c r="B31" s="44"/>
      <c r="C31" s="3">
        <f>CEILING(C10*0.6,5)</f>
        <v>100</v>
      </c>
      <c r="D31" s="51">
        <v>10.0</v>
      </c>
      <c r="E31" s="44"/>
      <c r="F31" s="3">
        <f>CEILING(C10*0.675,5)</f>
        <v>115</v>
      </c>
      <c r="G31" s="51">
        <v>10.0</v>
      </c>
      <c r="H31" s="44"/>
      <c r="I31" s="3">
        <f>CEILING(C10*0.7,5)</f>
        <v>120</v>
      </c>
      <c r="J31" s="51">
        <v>1.0</v>
      </c>
      <c r="K31" s="44"/>
      <c r="L31" s="3">
        <f>CEILING(C10*0.6,5)</f>
        <v>100</v>
      </c>
      <c r="M31" s="51">
        <v>5.0</v>
      </c>
    </row>
    <row r="32" ht="12.75" customHeight="1">
      <c r="A32" s="43"/>
      <c r="B32" s="3"/>
      <c r="C32" s="3">
        <f>CEILING(C10*0.6,5)</f>
        <v>100</v>
      </c>
      <c r="D32" s="51">
        <v>10.0</v>
      </c>
      <c r="E32" s="3"/>
      <c r="F32" s="3">
        <f>CEILING(C10*0.675,5)</f>
        <v>115</v>
      </c>
      <c r="G32" s="51">
        <v>10.0</v>
      </c>
      <c r="H32" s="44" t="s">
        <v>35</v>
      </c>
      <c r="I32" s="44">
        <f>CEILING(C10*0.75,5)</f>
        <v>125</v>
      </c>
      <c r="J32" s="52">
        <v>25.0</v>
      </c>
      <c r="K32" s="3"/>
      <c r="L32" s="3" t="s">
        <v>36</v>
      </c>
      <c r="M32" s="51" t="s">
        <v>36</v>
      </c>
    </row>
    <row r="33" ht="12.75" customHeight="1">
      <c r="A33" s="57"/>
      <c r="B33" s="53" t="s">
        <v>37</v>
      </c>
      <c r="C33" s="53">
        <f>CEILING(C10*0.6,5)</f>
        <v>100</v>
      </c>
      <c r="D33" s="54" t="s">
        <v>38</v>
      </c>
      <c r="E33" s="53" t="s">
        <v>39</v>
      </c>
      <c r="F33" s="53">
        <f>CEILING(C10*0.675,5)</f>
        <v>115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62" t="s">
        <v>13</v>
      </c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205</v>
      </c>
      <c r="D36" s="44">
        <v>10.0</v>
      </c>
      <c r="E36" s="63">
        <f>J17</f>
        <v>17</v>
      </c>
      <c r="G36" s="64">
        <f t="shared" ref="G36:G39" si="7">C36/$I$3</f>
        <v>0.8913043478</v>
      </c>
      <c r="H36" s="44"/>
      <c r="I36" s="3"/>
      <c r="J36" s="3"/>
      <c r="K36" s="3"/>
    </row>
    <row r="37" ht="12.75" customHeight="1">
      <c r="A37" s="59"/>
      <c r="B37" s="26" t="s">
        <v>18</v>
      </c>
      <c r="C37" s="27">
        <f>CEILING(((E37-D37)*5)+C8,5)</f>
        <v>205</v>
      </c>
      <c r="D37" s="44">
        <v>10.0</v>
      </c>
      <c r="E37" s="65">
        <f>J22</f>
        <v>26</v>
      </c>
      <c r="G37" s="64">
        <f t="shared" si="7"/>
        <v>0.8913043478</v>
      </c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125</v>
      </c>
      <c r="D38" s="44">
        <v>10.0</v>
      </c>
      <c r="E38" s="65">
        <f>J27</f>
        <v>14</v>
      </c>
      <c r="G38" s="64">
        <f t="shared" si="7"/>
        <v>0.5434782609</v>
      </c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240</v>
      </c>
      <c r="D39" s="66">
        <v>10.0</v>
      </c>
      <c r="E39" s="67">
        <f>J32</f>
        <v>25</v>
      </c>
      <c r="G39" s="64">
        <f t="shared" si="7"/>
        <v>1.043478261</v>
      </c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68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</row>
    <row r="43" ht="12.75" customHeight="1">
      <c r="A43" s="43"/>
      <c r="B43" s="48" t="s">
        <v>15</v>
      </c>
      <c r="C43" s="49">
        <f>CEILING(C36*0.65,5)</f>
        <v>135</v>
      </c>
      <c r="D43" s="50">
        <v>8.0</v>
      </c>
      <c r="E43" s="48" t="s">
        <v>15</v>
      </c>
      <c r="F43" s="49">
        <f>CEILING(C36*0.6,5)</f>
        <v>125</v>
      </c>
      <c r="G43" s="50">
        <v>3.0</v>
      </c>
      <c r="H43" s="48" t="s">
        <v>15</v>
      </c>
      <c r="I43" s="49">
        <f>CEILING(C36*0.5,5)</f>
        <v>105</v>
      </c>
      <c r="J43" s="50">
        <v>5.0</v>
      </c>
      <c r="K43" s="48" t="s">
        <v>15</v>
      </c>
      <c r="L43" s="49">
        <f>CEILING(C36*0.4,5)</f>
        <v>85</v>
      </c>
      <c r="M43" s="50">
        <v>5.0</v>
      </c>
    </row>
    <row r="44" ht="12.75" customHeight="1">
      <c r="A44" s="43"/>
      <c r="B44" s="44"/>
      <c r="C44" s="3">
        <f>CEILING(C36*0.65,5)</f>
        <v>135</v>
      </c>
      <c r="D44" s="51">
        <v>8.0</v>
      </c>
      <c r="E44" s="3"/>
      <c r="F44" s="3">
        <f>CEILING(C36*0.675,5)</f>
        <v>140</v>
      </c>
      <c r="G44" s="51">
        <v>3.0</v>
      </c>
      <c r="H44" s="44"/>
      <c r="I44" s="3">
        <f>CEILING(C36*0.6,5)</f>
        <v>125</v>
      </c>
      <c r="J44" s="51">
        <v>3.0</v>
      </c>
      <c r="K44" s="44"/>
      <c r="L44" s="3">
        <f>CEILING(C36*0.5,5)</f>
        <v>105</v>
      </c>
      <c r="M44" s="51">
        <v>5.0</v>
      </c>
    </row>
    <row r="45" ht="12.75" customHeight="1">
      <c r="A45" s="43"/>
      <c r="B45" s="44"/>
      <c r="C45" s="3">
        <f>CEILING(C36*0.65,5)</f>
        <v>135</v>
      </c>
      <c r="D45" s="51">
        <v>8.0</v>
      </c>
      <c r="E45" s="3"/>
      <c r="F45" s="3">
        <f>CEILING(C36*0.725,5)</f>
        <v>150</v>
      </c>
      <c r="G45" s="51">
        <v>8.0</v>
      </c>
      <c r="H45" s="44"/>
      <c r="I45" s="3">
        <f>CEILING(C36*0.7,5)</f>
        <v>145</v>
      </c>
      <c r="J45" s="51">
        <v>2.0</v>
      </c>
      <c r="K45" s="44"/>
      <c r="L45" s="3">
        <f>CEILING(C36*0.6,5)</f>
        <v>125</v>
      </c>
      <c r="M45" s="51">
        <v>5.0</v>
      </c>
    </row>
    <row r="46" ht="12.75" customHeight="1">
      <c r="A46" s="43"/>
      <c r="B46" s="3"/>
      <c r="C46" s="3">
        <f>CEILING(C36*0.65,5)</f>
        <v>135</v>
      </c>
      <c r="D46" s="51">
        <v>8.0</v>
      </c>
      <c r="E46" s="3"/>
      <c r="F46" s="3">
        <f>CEILING(C36*0.725,5)</f>
        <v>150</v>
      </c>
      <c r="G46" s="51">
        <v>8.0</v>
      </c>
      <c r="H46" s="3"/>
      <c r="I46" s="3">
        <f>CEILING(C36*0.75,5)</f>
        <v>155</v>
      </c>
      <c r="J46" s="51">
        <v>1.0</v>
      </c>
      <c r="K46" s="3"/>
      <c r="L46" s="3" t="s">
        <v>36</v>
      </c>
      <c r="M46" s="51" t="s">
        <v>36</v>
      </c>
    </row>
    <row r="47" ht="12.75" customHeight="1">
      <c r="A47" s="43"/>
      <c r="B47" s="53" t="s">
        <v>37</v>
      </c>
      <c r="C47" s="53">
        <f t="shared" ref="C47:C48" si="8">CEILING(C36*0.65,5)</f>
        <v>135</v>
      </c>
      <c r="D47" s="54" t="s">
        <v>45</v>
      </c>
      <c r="E47" s="53" t="s">
        <v>39</v>
      </c>
      <c r="F47" s="53">
        <f>CEILING(C36*0.725,5)</f>
        <v>150</v>
      </c>
      <c r="G47" s="54" t="s">
        <v>45</v>
      </c>
      <c r="H47" s="53" t="s">
        <v>35</v>
      </c>
      <c r="I47" s="53">
        <f>CEILING(C36*0.8,5)</f>
        <v>165</v>
      </c>
      <c r="J47" s="69">
        <v>13.0</v>
      </c>
      <c r="K47" s="55"/>
      <c r="L47" s="55" t="s">
        <v>36</v>
      </c>
      <c r="M47" s="56" t="s">
        <v>36</v>
      </c>
    </row>
    <row r="48" ht="12.75" customHeight="1">
      <c r="A48" s="43"/>
      <c r="B48" s="48" t="s">
        <v>18</v>
      </c>
      <c r="C48" s="49">
        <f t="shared" si="8"/>
        <v>135</v>
      </c>
      <c r="D48" s="50">
        <v>8.0</v>
      </c>
      <c r="E48" s="48" t="s">
        <v>18</v>
      </c>
      <c r="F48" s="49">
        <f>CEILING(C37*0.6,5)</f>
        <v>125</v>
      </c>
      <c r="G48" s="50">
        <v>3.0</v>
      </c>
      <c r="H48" s="48" t="s">
        <v>18</v>
      </c>
      <c r="I48" s="49">
        <f>CEILING(C37*0.5,5)</f>
        <v>105</v>
      </c>
      <c r="J48" s="50">
        <v>5.0</v>
      </c>
      <c r="K48" s="48" t="s">
        <v>18</v>
      </c>
      <c r="L48" s="49">
        <f>CEILING(C37*0.4,5)</f>
        <v>85</v>
      </c>
      <c r="M48" s="50">
        <v>5.0</v>
      </c>
    </row>
    <row r="49" ht="12.75" customHeight="1">
      <c r="A49" s="43"/>
      <c r="B49" s="44"/>
      <c r="C49" s="3">
        <f>CEILING(C37*0.65,5)</f>
        <v>135</v>
      </c>
      <c r="D49" s="51">
        <v>8.0</v>
      </c>
      <c r="E49" s="44"/>
      <c r="F49" s="3">
        <f>CEILING(C37*0.675,5)</f>
        <v>140</v>
      </c>
      <c r="G49" s="51">
        <v>3.0</v>
      </c>
      <c r="H49" s="44"/>
      <c r="I49" s="3">
        <f>CEILING(C37*0.6,5)</f>
        <v>125</v>
      </c>
      <c r="J49" s="51">
        <v>3.0</v>
      </c>
      <c r="K49" s="44"/>
      <c r="L49" s="3">
        <f>CEILING(C37*0.5,5)</f>
        <v>105</v>
      </c>
      <c r="M49" s="51">
        <v>5.0</v>
      </c>
    </row>
    <row r="50" ht="12.75" customHeight="1">
      <c r="A50" s="43"/>
      <c r="B50" s="44"/>
      <c r="C50" s="3">
        <f>CEILING(C37*0.65,5)</f>
        <v>135</v>
      </c>
      <c r="D50" s="51">
        <v>8.0</v>
      </c>
      <c r="E50" s="44"/>
      <c r="F50" s="3">
        <f>CEILING(C37*0.725,5)</f>
        <v>150</v>
      </c>
      <c r="G50" s="51">
        <v>8.0</v>
      </c>
      <c r="H50" s="44"/>
      <c r="I50" s="3">
        <f>CEILING(C37*0.7,5)</f>
        <v>145</v>
      </c>
      <c r="J50" s="51">
        <v>2.0</v>
      </c>
      <c r="K50" s="44"/>
      <c r="L50" s="3">
        <f>CEILING(C37*0.6,5)</f>
        <v>125</v>
      </c>
      <c r="M50" s="51">
        <v>5.0</v>
      </c>
    </row>
    <row r="51" ht="12.75" customHeight="1">
      <c r="A51" s="43"/>
      <c r="B51" s="3"/>
      <c r="C51" s="3">
        <f>CEILING(C37*0.65,5)</f>
        <v>135</v>
      </c>
      <c r="D51" s="51">
        <v>8.0</v>
      </c>
      <c r="E51" s="3"/>
      <c r="F51" s="3">
        <f>CEILING(C37*0.725,5)</f>
        <v>150</v>
      </c>
      <c r="G51" s="51">
        <v>8.0</v>
      </c>
      <c r="H51" s="3"/>
      <c r="I51" s="3">
        <f>CEILING(C37*0.75,5)</f>
        <v>155</v>
      </c>
      <c r="J51" s="51">
        <v>1.0</v>
      </c>
      <c r="K51" s="3"/>
      <c r="L51" s="3" t="s">
        <v>36</v>
      </c>
      <c r="M51" s="51" t="s">
        <v>36</v>
      </c>
    </row>
    <row r="52" ht="12.75" customHeight="1">
      <c r="A52" s="43"/>
      <c r="B52" s="53" t="s">
        <v>37</v>
      </c>
      <c r="C52" s="53">
        <f t="shared" ref="C52:C53" si="9">CEILING(C37*0.65,5)</f>
        <v>135</v>
      </c>
      <c r="D52" s="54" t="s">
        <v>45</v>
      </c>
      <c r="E52" s="53" t="s">
        <v>39</v>
      </c>
      <c r="F52" s="53">
        <f>CEILING(C37*0.725,5)</f>
        <v>150</v>
      </c>
      <c r="G52" s="54" t="s">
        <v>45</v>
      </c>
      <c r="H52" s="53" t="s">
        <v>35</v>
      </c>
      <c r="I52" s="53">
        <f>CEILING(C37*0.8,5)</f>
        <v>165</v>
      </c>
      <c r="J52" s="69">
        <v>20.0</v>
      </c>
      <c r="K52" s="55"/>
      <c r="L52" s="55" t="s">
        <v>36</v>
      </c>
      <c r="M52" s="56" t="s">
        <v>36</v>
      </c>
    </row>
    <row r="53" ht="12.75" customHeight="1">
      <c r="A53" s="43"/>
      <c r="B53" s="48" t="s">
        <v>20</v>
      </c>
      <c r="C53" s="49">
        <f t="shared" si="9"/>
        <v>85</v>
      </c>
      <c r="D53" s="50">
        <v>8.0</v>
      </c>
      <c r="E53" s="48" t="s">
        <v>20</v>
      </c>
      <c r="F53" s="49">
        <f>CEILING(C38*0.6,5)</f>
        <v>75</v>
      </c>
      <c r="G53" s="50">
        <v>3.0</v>
      </c>
      <c r="H53" s="48" t="s">
        <v>20</v>
      </c>
      <c r="I53" s="49">
        <f>CEILING(C38*0.5,5)</f>
        <v>65</v>
      </c>
      <c r="J53" s="50">
        <v>5.0</v>
      </c>
      <c r="K53" s="48" t="s">
        <v>20</v>
      </c>
      <c r="L53" s="49">
        <f>CEILING(C38*0.4,5)</f>
        <v>50</v>
      </c>
      <c r="M53" s="50">
        <v>5.0</v>
      </c>
    </row>
    <row r="54" ht="12.75" customHeight="1">
      <c r="A54" s="43"/>
      <c r="B54" s="44"/>
      <c r="C54" s="3">
        <f>CEILING(C38*0.65,5)</f>
        <v>85</v>
      </c>
      <c r="D54" s="51">
        <v>8.0</v>
      </c>
      <c r="E54" s="44"/>
      <c r="F54" s="3">
        <f>CEILING(C38*0.675,5)</f>
        <v>85</v>
      </c>
      <c r="G54" s="51">
        <v>3.0</v>
      </c>
      <c r="H54" s="44"/>
      <c r="I54" s="3">
        <f>CEILING(C38*0.6,5)</f>
        <v>75</v>
      </c>
      <c r="J54" s="51">
        <v>3.0</v>
      </c>
      <c r="K54" s="44"/>
      <c r="L54" s="3">
        <f>CEILING(C38*0.5,5)</f>
        <v>65</v>
      </c>
      <c r="M54" s="51">
        <v>5.0</v>
      </c>
    </row>
    <row r="55" ht="12.75" customHeight="1">
      <c r="A55" s="43"/>
      <c r="B55" s="44"/>
      <c r="C55" s="3">
        <f>CEILING(C38*0.65,5)</f>
        <v>85</v>
      </c>
      <c r="D55" s="51">
        <v>8.0</v>
      </c>
      <c r="E55" s="44"/>
      <c r="F55" s="3">
        <f>CEILING(C38*0.725,5)</f>
        <v>95</v>
      </c>
      <c r="G55" s="51">
        <v>8.0</v>
      </c>
      <c r="H55" s="44"/>
      <c r="I55" s="3">
        <f>CEILING(C38*0.7,5)</f>
        <v>90</v>
      </c>
      <c r="J55" s="51">
        <v>2.0</v>
      </c>
      <c r="K55" s="44"/>
      <c r="L55" s="3">
        <f>CEILING(C38*0.6,5)</f>
        <v>75</v>
      </c>
      <c r="M55" s="51">
        <v>5.0</v>
      </c>
    </row>
    <row r="56" ht="12.75" customHeight="1">
      <c r="A56" s="43"/>
      <c r="B56" s="3"/>
      <c r="C56" s="3">
        <f>CEILING(C38*0.65,5)</f>
        <v>85</v>
      </c>
      <c r="D56" s="51">
        <v>8.0</v>
      </c>
      <c r="E56" s="3"/>
      <c r="F56" s="3">
        <f>CEILING(C38*0.725,5)</f>
        <v>95</v>
      </c>
      <c r="G56" s="51">
        <v>8.0</v>
      </c>
      <c r="H56" s="3"/>
      <c r="I56" s="3">
        <f>CEILING(C38*0.75,5)</f>
        <v>95</v>
      </c>
      <c r="J56" s="51">
        <v>1.0</v>
      </c>
      <c r="K56" s="3"/>
      <c r="L56" s="3" t="s">
        <v>36</v>
      </c>
      <c r="M56" s="51" t="s">
        <v>36</v>
      </c>
    </row>
    <row r="57" ht="12.75" customHeight="1">
      <c r="A57" s="43"/>
      <c r="B57" s="53" t="s">
        <v>37</v>
      </c>
      <c r="C57" s="53">
        <f t="shared" ref="C57:C58" si="10">CEILING(C38*0.65,5)</f>
        <v>85</v>
      </c>
      <c r="D57" s="54" t="s">
        <v>45</v>
      </c>
      <c r="E57" s="53" t="s">
        <v>39</v>
      </c>
      <c r="F57" s="53">
        <f>CEILING(C38*0.725,5)</f>
        <v>95</v>
      </c>
      <c r="G57" s="54" t="s">
        <v>45</v>
      </c>
      <c r="H57" s="53" t="s">
        <v>35</v>
      </c>
      <c r="I57" s="53">
        <f>CEILING(C38*0.8,5)</f>
        <v>100</v>
      </c>
      <c r="J57" s="69">
        <v>13.0</v>
      </c>
      <c r="K57" s="55"/>
      <c r="L57" s="55" t="s">
        <v>36</v>
      </c>
      <c r="M57" s="56" t="s">
        <v>36</v>
      </c>
    </row>
    <row r="58" ht="12.75" customHeight="1">
      <c r="A58" s="43"/>
      <c r="B58" s="44" t="s">
        <v>22</v>
      </c>
      <c r="C58" s="3">
        <f t="shared" si="10"/>
        <v>160</v>
      </c>
      <c r="D58" s="50">
        <v>8.0</v>
      </c>
      <c r="E58" s="44" t="s">
        <v>22</v>
      </c>
      <c r="F58" s="49">
        <f>CEILING(C39*0.6,5)</f>
        <v>145</v>
      </c>
      <c r="G58" s="50">
        <v>3.0</v>
      </c>
      <c r="H58" s="44" t="s">
        <v>22</v>
      </c>
      <c r="I58" s="49">
        <f>CEILING(C39*0.5,5)</f>
        <v>120</v>
      </c>
      <c r="J58" s="50">
        <v>5.0</v>
      </c>
      <c r="K58" s="44" t="s">
        <v>22</v>
      </c>
      <c r="L58" s="3">
        <f>CEILING(C39*0.4,5)</f>
        <v>100</v>
      </c>
      <c r="M58" s="51">
        <v>5.0</v>
      </c>
    </row>
    <row r="59" ht="12.75" customHeight="1">
      <c r="A59" s="43"/>
      <c r="B59" s="44"/>
      <c r="C59" s="3">
        <f>CEILING(C39*0.65,5)</f>
        <v>160</v>
      </c>
      <c r="D59" s="51">
        <v>8.0</v>
      </c>
      <c r="E59" s="44"/>
      <c r="F59" s="3">
        <f>CEILING(C39*0.675,5)</f>
        <v>165</v>
      </c>
      <c r="G59" s="51">
        <v>3.0</v>
      </c>
      <c r="H59" s="44"/>
      <c r="I59" s="3">
        <f>CEILING(C39*0.6,5)</f>
        <v>145</v>
      </c>
      <c r="J59" s="51">
        <v>3.0</v>
      </c>
      <c r="K59" s="44"/>
      <c r="L59" s="3">
        <f>CEILING(C39*0.5,5)</f>
        <v>120</v>
      </c>
      <c r="M59" s="51">
        <v>5.0</v>
      </c>
    </row>
    <row r="60" ht="12.75" customHeight="1">
      <c r="A60" s="43"/>
      <c r="B60" s="44"/>
      <c r="C60" s="3">
        <f>CEILING(C39*0.65,5)</f>
        <v>160</v>
      </c>
      <c r="D60" s="51">
        <v>8.0</v>
      </c>
      <c r="E60" s="44"/>
      <c r="F60" s="3">
        <f>CEILING(C39*0.725,5)</f>
        <v>175</v>
      </c>
      <c r="G60" s="51">
        <v>8.0</v>
      </c>
      <c r="H60" s="44"/>
      <c r="I60" s="3">
        <f>CEILING(C39*0.7,5)</f>
        <v>170</v>
      </c>
      <c r="J60" s="51">
        <v>2.0</v>
      </c>
      <c r="K60" s="44"/>
      <c r="L60" s="3">
        <f>CEILING(C39*0.6,5)</f>
        <v>145</v>
      </c>
      <c r="M60" s="51">
        <v>5.0</v>
      </c>
    </row>
    <row r="61" ht="12.75" customHeight="1">
      <c r="A61" s="43"/>
      <c r="B61" s="3"/>
      <c r="C61" s="3">
        <f>CEILING(C39*0.65,5)</f>
        <v>160</v>
      </c>
      <c r="D61" s="51">
        <v>8.0</v>
      </c>
      <c r="E61" s="3"/>
      <c r="F61" s="3">
        <f>CEILING(C39*0.725,5)</f>
        <v>175</v>
      </c>
      <c r="G61" s="51">
        <v>8.0</v>
      </c>
      <c r="H61" s="3"/>
      <c r="I61" s="3">
        <f>CEILING(C39*0.75,5)</f>
        <v>180</v>
      </c>
      <c r="J61" s="51">
        <v>1.0</v>
      </c>
      <c r="K61" s="3"/>
      <c r="L61" s="3" t="s">
        <v>36</v>
      </c>
      <c r="M61" s="51" t="s">
        <v>36</v>
      </c>
    </row>
    <row r="62" ht="12.75" customHeight="1">
      <c r="A62" s="57"/>
      <c r="B62" s="53" t="s">
        <v>37</v>
      </c>
      <c r="C62" s="53">
        <f>CEILING(C39*0.65,5)</f>
        <v>160</v>
      </c>
      <c r="D62" s="54" t="s">
        <v>45</v>
      </c>
      <c r="E62" s="53" t="s">
        <v>39</v>
      </c>
      <c r="F62" s="53">
        <f>CEILING(C39*0.725,5)</f>
        <v>175</v>
      </c>
      <c r="G62" s="54" t="s">
        <v>45</v>
      </c>
      <c r="H62" s="53" t="s">
        <v>35</v>
      </c>
      <c r="I62" s="53">
        <f>CEILING(C39*0.8,5)</f>
        <v>195</v>
      </c>
      <c r="J62" s="69">
        <v>12.0</v>
      </c>
      <c r="K62" s="55"/>
      <c r="L62" s="55" t="s">
        <v>36</v>
      </c>
      <c r="M62" s="56" t="s">
        <v>36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62" t="s">
        <v>13</v>
      </c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220</v>
      </c>
      <c r="D65" s="44">
        <v>8.0</v>
      </c>
      <c r="E65" s="63">
        <f>J47</f>
        <v>13</v>
      </c>
      <c r="F65" s="3"/>
      <c r="G65" s="64">
        <f t="shared" ref="G65:G68" si="11">C65/$I$3</f>
        <v>0.9565217391</v>
      </c>
      <c r="H65" s="3"/>
      <c r="I65" s="3"/>
      <c r="J65" s="3"/>
      <c r="K65" s="3"/>
      <c r="L65" s="3"/>
      <c r="M65" s="3"/>
    </row>
    <row r="66" ht="12.75" customHeight="1">
      <c r="A66" s="59"/>
      <c r="B66" s="26" t="s">
        <v>18</v>
      </c>
      <c r="C66" s="27">
        <f>CEILING(((E66-D66)*5)+C37,5)</f>
        <v>265</v>
      </c>
      <c r="D66" s="44">
        <v>8.0</v>
      </c>
      <c r="E66" s="65">
        <f>J52</f>
        <v>20</v>
      </c>
      <c r="F66" s="3"/>
      <c r="G66" s="64">
        <f t="shared" si="11"/>
        <v>1.152173913</v>
      </c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140</v>
      </c>
      <c r="D67" s="44">
        <v>8.0</v>
      </c>
      <c r="E67" s="65">
        <f>J57</f>
        <v>13</v>
      </c>
      <c r="F67" s="3"/>
      <c r="G67" s="64">
        <f t="shared" si="11"/>
        <v>0.6086956522</v>
      </c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260</v>
      </c>
      <c r="D68" s="66">
        <v>8.0</v>
      </c>
      <c r="E68" s="67">
        <f>J62</f>
        <v>12</v>
      </c>
      <c r="F68" s="3"/>
      <c r="G68" s="64">
        <f t="shared" si="11"/>
        <v>1.130434783</v>
      </c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</row>
    <row r="72" ht="12.75" customHeight="1">
      <c r="A72" s="43"/>
      <c r="B72" s="48" t="s">
        <v>15</v>
      </c>
      <c r="C72" s="49">
        <f>CEILING(C65*0.7,5)</f>
        <v>155</v>
      </c>
      <c r="D72" s="50">
        <v>5.0</v>
      </c>
      <c r="E72" s="48" t="s">
        <v>15</v>
      </c>
      <c r="F72" s="49">
        <f>CEILING(C65*0.65,5)</f>
        <v>145</v>
      </c>
      <c r="G72" s="50">
        <v>2.0</v>
      </c>
      <c r="H72" s="48" t="s">
        <v>15</v>
      </c>
      <c r="I72" s="49">
        <f>CEILING(C65*0.5,5)</f>
        <v>110</v>
      </c>
      <c r="J72" s="49">
        <v>5.0</v>
      </c>
      <c r="K72" s="19" t="s">
        <v>15</v>
      </c>
      <c r="L72" s="72">
        <f>CEILING(C65*0.4,5)</f>
        <v>90</v>
      </c>
      <c r="M72" s="20">
        <v>5.0</v>
      </c>
    </row>
    <row r="73" ht="12.75" customHeight="1">
      <c r="A73" s="43"/>
      <c r="B73" s="44"/>
      <c r="C73" s="3">
        <f>CEILING(C65*0.7,5)</f>
        <v>155</v>
      </c>
      <c r="D73" s="51">
        <v>5.0</v>
      </c>
      <c r="E73" s="44"/>
      <c r="F73" s="3">
        <f>CEILING(C65*0.725,5)</f>
        <v>160</v>
      </c>
      <c r="G73" s="51">
        <v>2.0</v>
      </c>
      <c r="H73" s="44"/>
      <c r="I73" s="3">
        <f>CEILING(C65*0.6,5)</f>
        <v>135</v>
      </c>
      <c r="J73" s="3">
        <v>3.0</v>
      </c>
      <c r="K73" s="26"/>
      <c r="L73" s="3">
        <f>CEILING(C65*0.5,5)</f>
        <v>110</v>
      </c>
      <c r="M73" s="27">
        <v>5.0</v>
      </c>
    </row>
    <row r="74" ht="12.75" customHeight="1">
      <c r="A74" s="43"/>
      <c r="B74" s="44"/>
      <c r="C74" s="3">
        <f>CEILING(C65*0.7,5)</f>
        <v>155</v>
      </c>
      <c r="D74" s="51">
        <v>5.0</v>
      </c>
      <c r="E74" s="44"/>
      <c r="F74" s="3">
        <f>CEILING(C65*0.775,5)</f>
        <v>175</v>
      </c>
      <c r="G74" s="51">
        <v>5.0</v>
      </c>
      <c r="H74" s="44"/>
      <c r="I74" s="3">
        <f>CEILING(C65*0.7,5)</f>
        <v>155</v>
      </c>
      <c r="J74" s="3">
        <v>2.0</v>
      </c>
      <c r="K74" s="26"/>
      <c r="L74" s="3">
        <f>CEILING(C65*0.6,5)</f>
        <v>135</v>
      </c>
      <c r="M74" s="27">
        <v>5.0</v>
      </c>
    </row>
    <row r="75" ht="12.75" customHeight="1">
      <c r="A75" s="43"/>
      <c r="B75" s="44"/>
      <c r="C75" s="3">
        <f>CEILING(C65*0.7,5)</f>
        <v>155</v>
      </c>
      <c r="D75" s="51">
        <v>5.0</v>
      </c>
      <c r="E75" s="44"/>
      <c r="F75" s="3">
        <f>CEILING(C65*0.775,5)</f>
        <v>175</v>
      </c>
      <c r="G75" s="51">
        <v>5.0</v>
      </c>
      <c r="H75" s="44"/>
      <c r="I75" s="3">
        <f>CEILING(C65*0.75,5)</f>
        <v>165</v>
      </c>
      <c r="J75" s="3">
        <v>1.0</v>
      </c>
      <c r="K75" s="26"/>
      <c r="L75" s="3"/>
      <c r="M75" s="27" t="s">
        <v>36</v>
      </c>
    </row>
    <row r="76" ht="12.75" customHeight="1">
      <c r="A76" s="43"/>
      <c r="B76" s="3"/>
      <c r="C76" s="3">
        <f>CEILING(C65*0.7,5)</f>
        <v>155</v>
      </c>
      <c r="D76" s="51">
        <v>5.0</v>
      </c>
      <c r="E76" s="3"/>
      <c r="F76" s="3">
        <f>CEILING(C65*0.775,5)</f>
        <v>175</v>
      </c>
      <c r="G76" s="51">
        <v>5.0</v>
      </c>
      <c r="H76" s="3"/>
      <c r="I76" s="3">
        <f>CEILING(C65*0.8,5)</f>
        <v>180</v>
      </c>
      <c r="J76" s="3">
        <v>1.0</v>
      </c>
      <c r="K76" s="73"/>
      <c r="L76" s="3"/>
      <c r="M76" s="27" t="s">
        <v>36</v>
      </c>
    </row>
    <row r="77" ht="12.75" customHeight="1">
      <c r="A77" s="43"/>
      <c r="B77" s="53" t="s">
        <v>37</v>
      </c>
      <c r="C77" s="53">
        <f t="shared" ref="C77:C78" si="12">CEILING(C65*0.7,5)</f>
        <v>155</v>
      </c>
      <c r="D77" s="54" t="s">
        <v>47</v>
      </c>
      <c r="E77" s="53" t="s">
        <v>39</v>
      </c>
      <c r="F77" s="53">
        <f>CEILING(C65*0.775,5)</f>
        <v>175</v>
      </c>
      <c r="G77" s="54" t="s">
        <v>47</v>
      </c>
      <c r="H77" s="53" t="s">
        <v>35</v>
      </c>
      <c r="I77" s="53">
        <f>CEILING(C65*0.85,5)</f>
        <v>190</v>
      </c>
      <c r="J77" s="74">
        <v>8.0</v>
      </c>
      <c r="K77" s="75"/>
      <c r="L77" s="76"/>
      <c r="M77" s="31" t="s">
        <v>36</v>
      </c>
    </row>
    <row r="78" ht="12.75" customHeight="1">
      <c r="A78" s="43"/>
      <c r="B78" s="48" t="s">
        <v>18</v>
      </c>
      <c r="C78" s="49">
        <f t="shared" si="12"/>
        <v>190</v>
      </c>
      <c r="D78" s="50">
        <v>5.0</v>
      </c>
      <c r="E78" s="48" t="s">
        <v>18</v>
      </c>
      <c r="F78" s="49">
        <f>CEILING(C66*0.65,5)</f>
        <v>175</v>
      </c>
      <c r="G78" s="50">
        <v>2.0</v>
      </c>
      <c r="H78" s="48" t="s">
        <v>18</v>
      </c>
      <c r="I78" s="49">
        <f>CEILING(C66*0.5,5)</f>
        <v>135</v>
      </c>
      <c r="J78" s="49">
        <v>5.0</v>
      </c>
      <c r="K78" s="19" t="s">
        <v>18</v>
      </c>
      <c r="L78" s="72">
        <f>CEILING(C66*0.4,5)</f>
        <v>110</v>
      </c>
      <c r="M78" s="20">
        <v>5.0</v>
      </c>
    </row>
    <row r="79" ht="12.75" customHeight="1">
      <c r="A79" s="43"/>
      <c r="B79" s="44"/>
      <c r="C79" s="3">
        <f>CEILING(C66*0.7,5)</f>
        <v>190</v>
      </c>
      <c r="D79" s="51">
        <v>5.0</v>
      </c>
      <c r="E79" s="44"/>
      <c r="F79" s="3">
        <f>CEILING(C66*0.725,5)</f>
        <v>195</v>
      </c>
      <c r="G79" s="51">
        <v>2.0</v>
      </c>
      <c r="H79" s="44"/>
      <c r="I79" s="3">
        <f>CEILING(C66*0.6,5)</f>
        <v>160</v>
      </c>
      <c r="J79" s="3">
        <v>3.0</v>
      </c>
      <c r="K79" s="26"/>
      <c r="L79" s="3">
        <f>CEILING(C66*0.5,5)</f>
        <v>135</v>
      </c>
      <c r="M79" s="27">
        <v>5.0</v>
      </c>
    </row>
    <row r="80" ht="12.75" customHeight="1">
      <c r="A80" s="43"/>
      <c r="B80" s="44"/>
      <c r="C80" s="3">
        <f>CEILING(C66*0.7,5)</f>
        <v>190</v>
      </c>
      <c r="D80" s="51">
        <v>5.0</v>
      </c>
      <c r="E80" s="44"/>
      <c r="F80" s="3">
        <f>CEILING(C66*0.775,5)</f>
        <v>210</v>
      </c>
      <c r="G80" s="51">
        <v>5.0</v>
      </c>
      <c r="H80" s="44"/>
      <c r="I80" s="3">
        <f>CEILING(C66*0.7,5)</f>
        <v>190</v>
      </c>
      <c r="J80" s="3">
        <v>2.0</v>
      </c>
      <c r="K80" s="26"/>
      <c r="L80" s="3">
        <f>CEILING(C66*0.6,5)</f>
        <v>160</v>
      </c>
      <c r="M80" s="27">
        <v>5.0</v>
      </c>
    </row>
    <row r="81" ht="12.75" customHeight="1">
      <c r="A81" s="43"/>
      <c r="B81" s="44"/>
      <c r="C81" s="3">
        <f>CEILING(C66*0.7,5)</f>
        <v>190</v>
      </c>
      <c r="D81" s="51">
        <v>5.0</v>
      </c>
      <c r="E81" s="44"/>
      <c r="F81" s="3">
        <f>CEILING(C66*0.775,5)</f>
        <v>210</v>
      </c>
      <c r="G81" s="51">
        <v>5.0</v>
      </c>
      <c r="H81" s="44"/>
      <c r="I81" s="3">
        <f>CEILING(C66*0.75,5)</f>
        <v>200</v>
      </c>
      <c r="J81" s="3">
        <v>1.0</v>
      </c>
      <c r="K81" s="26"/>
      <c r="L81" s="3"/>
      <c r="M81" s="27" t="s">
        <v>36</v>
      </c>
    </row>
    <row r="82" ht="12.75" customHeight="1">
      <c r="A82" s="43"/>
      <c r="B82" s="3"/>
      <c r="C82" s="3">
        <f>CEILING(C66*0.7,5)</f>
        <v>190</v>
      </c>
      <c r="D82" s="51">
        <v>5.0</v>
      </c>
      <c r="E82" s="3"/>
      <c r="F82" s="3">
        <f>CEILING(C66*0.775,5)</f>
        <v>210</v>
      </c>
      <c r="G82" s="51">
        <v>5.0</v>
      </c>
      <c r="H82" s="3"/>
      <c r="I82" s="3">
        <f>CEILING(C66*0.8,5)</f>
        <v>215</v>
      </c>
      <c r="J82" s="3">
        <v>1.0</v>
      </c>
      <c r="K82" s="73"/>
      <c r="L82" s="3"/>
      <c r="M82" s="27" t="s">
        <v>36</v>
      </c>
    </row>
    <row r="83" ht="12.75" customHeight="1">
      <c r="A83" s="43"/>
      <c r="B83" s="53" t="s">
        <v>37</v>
      </c>
      <c r="C83" s="53">
        <f t="shared" ref="C83:C84" si="13">CEILING(C66*0.7,5)</f>
        <v>190</v>
      </c>
      <c r="D83" s="54" t="s">
        <v>47</v>
      </c>
      <c r="E83" s="53" t="s">
        <v>39</v>
      </c>
      <c r="F83" s="53">
        <f>CEILING(C66*0.775,5)</f>
        <v>210</v>
      </c>
      <c r="G83" s="54" t="s">
        <v>47</v>
      </c>
      <c r="H83" s="53" t="s">
        <v>35</v>
      </c>
      <c r="I83" s="53">
        <f>CEILING(C66*0.85,5)</f>
        <v>230</v>
      </c>
      <c r="J83" s="74">
        <v>7.0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3"/>
        <v>100</v>
      </c>
      <c r="D84" s="50">
        <v>5.0</v>
      </c>
      <c r="E84" s="48" t="s">
        <v>20</v>
      </c>
      <c r="F84" s="49">
        <f>CEILING(C67*0.65,5)</f>
        <v>95</v>
      </c>
      <c r="G84" s="50">
        <v>2.0</v>
      </c>
      <c r="H84" s="48" t="s">
        <v>20</v>
      </c>
      <c r="I84" s="49">
        <f>CEILING(C67*0.5,5)</f>
        <v>70</v>
      </c>
      <c r="J84" s="49">
        <v>5.0</v>
      </c>
      <c r="K84" s="19" t="s">
        <v>20</v>
      </c>
      <c r="L84" s="72">
        <f>CEILING(C67*0.4,5)</f>
        <v>60</v>
      </c>
      <c r="M84" s="20">
        <v>5.0</v>
      </c>
    </row>
    <row r="85" ht="12.75" customHeight="1">
      <c r="A85" s="43"/>
      <c r="B85" s="3"/>
      <c r="C85" s="3">
        <f>CEILING(C67*0.7,5)</f>
        <v>100</v>
      </c>
      <c r="D85" s="51">
        <v>5.0</v>
      </c>
      <c r="E85" s="3"/>
      <c r="F85" s="3">
        <f>CEILING(C67*0.725,5)</f>
        <v>105</v>
      </c>
      <c r="G85" s="51">
        <v>2.0</v>
      </c>
      <c r="H85" s="3"/>
      <c r="I85" s="3">
        <f>CEILING(C67*0.6,5)</f>
        <v>85</v>
      </c>
      <c r="J85" s="3">
        <v>3.0</v>
      </c>
      <c r="K85" s="73"/>
      <c r="L85" s="3">
        <f>CEILING(C67*0.5,5)</f>
        <v>70</v>
      </c>
      <c r="M85" s="27">
        <v>5.0</v>
      </c>
    </row>
    <row r="86" ht="12.75" customHeight="1">
      <c r="A86" s="43"/>
      <c r="B86" s="3"/>
      <c r="C86" s="3">
        <f>CEILING(C67*0.7,5)</f>
        <v>100</v>
      </c>
      <c r="D86" s="51">
        <v>5.0</v>
      </c>
      <c r="E86" s="3"/>
      <c r="F86" s="3">
        <f>CEILING(C67*0.775,5)</f>
        <v>110</v>
      </c>
      <c r="G86" s="51">
        <v>5.0</v>
      </c>
      <c r="H86" s="3"/>
      <c r="I86" s="3">
        <f>CEILING(C67*0.7,5)</f>
        <v>100</v>
      </c>
      <c r="J86" s="3">
        <v>2.0</v>
      </c>
      <c r="K86" s="73"/>
      <c r="L86" s="3">
        <f>CEILING(C67*0.6,5)</f>
        <v>85</v>
      </c>
      <c r="M86" s="27">
        <v>5.0</v>
      </c>
    </row>
    <row r="87" ht="12.75" customHeight="1">
      <c r="A87" s="43"/>
      <c r="B87" s="3"/>
      <c r="C87" s="3">
        <f>CEILING(C67*0.7,5)</f>
        <v>100</v>
      </c>
      <c r="D87" s="51">
        <v>5.0</v>
      </c>
      <c r="E87" s="3"/>
      <c r="F87" s="3">
        <f>CEILING(C67*0.775,5)</f>
        <v>110</v>
      </c>
      <c r="G87" s="51">
        <v>5.0</v>
      </c>
      <c r="H87" s="3"/>
      <c r="I87" s="3">
        <f>CEILING(C67*0.75,5)</f>
        <v>105</v>
      </c>
      <c r="J87" s="3">
        <v>1.0</v>
      </c>
      <c r="K87" s="73"/>
      <c r="L87" s="3"/>
      <c r="M87" s="27" t="s">
        <v>36</v>
      </c>
    </row>
    <row r="88" ht="12.75" customHeight="1">
      <c r="A88" s="43"/>
      <c r="B88" s="3"/>
      <c r="C88" s="3">
        <f>CEILING(C67*0.7,5)</f>
        <v>100</v>
      </c>
      <c r="D88" s="51">
        <v>5.0</v>
      </c>
      <c r="E88" s="3"/>
      <c r="F88" s="3">
        <f>CEILING(C67*0.775,5)</f>
        <v>110</v>
      </c>
      <c r="G88" s="51">
        <v>5.0</v>
      </c>
      <c r="H88" s="3"/>
      <c r="I88" s="3">
        <f>CEILING(C67*0.8,5)</f>
        <v>115</v>
      </c>
      <c r="J88" s="3">
        <v>1.0</v>
      </c>
      <c r="K88" s="73"/>
      <c r="L88" s="3"/>
      <c r="M88" s="27" t="s">
        <v>36</v>
      </c>
    </row>
    <row r="89" ht="12.75" customHeight="1">
      <c r="A89" s="43"/>
      <c r="B89" s="53" t="s">
        <v>37</v>
      </c>
      <c r="C89" s="53">
        <f t="shared" ref="C89:C90" si="14">CEILING(C67*0.7,5)</f>
        <v>100</v>
      </c>
      <c r="D89" s="54" t="s">
        <v>47</v>
      </c>
      <c r="E89" s="53" t="s">
        <v>39</v>
      </c>
      <c r="F89" s="53">
        <f>CEILING(C67*0.775,5)</f>
        <v>110</v>
      </c>
      <c r="G89" s="54" t="s">
        <v>47</v>
      </c>
      <c r="H89" s="53" t="s">
        <v>35</v>
      </c>
      <c r="I89" s="53">
        <f>CEILING(C67*0.85,5)</f>
        <v>120</v>
      </c>
      <c r="J89" s="74">
        <v>10.0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4"/>
        <v>185</v>
      </c>
      <c r="D90" s="50">
        <v>5.0</v>
      </c>
      <c r="E90" s="44" t="s">
        <v>22</v>
      </c>
      <c r="F90" s="49">
        <f>CEILING(C68*0.65,5)</f>
        <v>170</v>
      </c>
      <c r="G90" s="51">
        <v>2.0</v>
      </c>
      <c r="H90" s="44" t="s">
        <v>22</v>
      </c>
      <c r="I90" s="49">
        <f>CEILING(C68*0.5,5)</f>
        <v>130</v>
      </c>
      <c r="J90" s="49">
        <v>5.0</v>
      </c>
      <c r="K90" s="19" t="s">
        <v>22</v>
      </c>
      <c r="L90" s="72">
        <f>CEILING(C68*0.4,5)</f>
        <v>105</v>
      </c>
      <c r="M90" s="20">
        <v>5.0</v>
      </c>
    </row>
    <row r="91" ht="12.75" customHeight="1">
      <c r="A91" s="43"/>
      <c r="B91" s="44"/>
      <c r="C91" s="3">
        <f>CEILING(C68*0.7,5)</f>
        <v>185</v>
      </c>
      <c r="D91" s="51">
        <v>5.0</v>
      </c>
      <c r="E91" s="44"/>
      <c r="F91" s="3">
        <f>CEILING(C68*0.725,5)</f>
        <v>190</v>
      </c>
      <c r="G91" s="51">
        <v>2.0</v>
      </c>
      <c r="H91" s="44"/>
      <c r="I91" s="3">
        <f>CEILING(C68*0.6,5)</f>
        <v>160</v>
      </c>
      <c r="J91" s="3">
        <v>3.0</v>
      </c>
      <c r="K91" s="26"/>
      <c r="L91" s="3">
        <f>CEILING(C68*0.5,5)</f>
        <v>130</v>
      </c>
      <c r="M91" s="27">
        <v>5.0</v>
      </c>
    </row>
    <row r="92" ht="12.75" customHeight="1">
      <c r="A92" s="43"/>
      <c r="B92" s="44"/>
      <c r="C92" s="3">
        <f>CEILING(C68*0.7,5)</f>
        <v>185</v>
      </c>
      <c r="D92" s="51">
        <v>5.0</v>
      </c>
      <c r="E92" s="44"/>
      <c r="F92" s="3">
        <f>CEILING(C68*0.775,5)</f>
        <v>205</v>
      </c>
      <c r="G92" s="51">
        <v>5.0</v>
      </c>
      <c r="H92" s="44"/>
      <c r="I92" s="3">
        <f>CEILING(C68*0.7,5)</f>
        <v>185</v>
      </c>
      <c r="J92" s="3">
        <v>2.0</v>
      </c>
      <c r="K92" s="26"/>
      <c r="L92" s="3">
        <f>CEILING(C68*0.6,5)</f>
        <v>160</v>
      </c>
      <c r="M92" s="27">
        <v>5.0</v>
      </c>
    </row>
    <row r="93" ht="12.75" customHeight="1">
      <c r="A93" s="43"/>
      <c r="B93" s="44"/>
      <c r="C93" s="3">
        <f>CEILING(C68*0.7,5)</f>
        <v>185</v>
      </c>
      <c r="D93" s="51">
        <v>5.0</v>
      </c>
      <c r="E93" s="44"/>
      <c r="F93" s="3">
        <f>CEILING(C68*0.775,5)</f>
        <v>205</v>
      </c>
      <c r="G93" s="51">
        <v>5.0</v>
      </c>
      <c r="H93" s="44"/>
      <c r="I93" s="3">
        <f>CEILING(C68*0.75,5)</f>
        <v>195</v>
      </c>
      <c r="J93" s="3">
        <v>1.0</v>
      </c>
      <c r="K93" s="26"/>
      <c r="L93" s="3"/>
      <c r="M93" s="27" t="s">
        <v>36</v>
      </c>
    </row>
    <row r="94" ht="12.75" customHeight="1">
      <c r="A94" s="43"/>
      <c r="B94" s="3"/>
      <c r="C94" s="3">
        <f>CEILING(C68*0.7,5)</f>
        <v>185</v>
      </c>
      <c r="D94" s="51">
        <v>5.0</v>
      </c>
      <c r="E94" s="3"/>
      <c r="F94" s="3">
        <f>CEILING(C68*0.775,5)</f>
        <v>205</v>
      </c>
      <c r="G94" s="51">
        <v>5.0</v>
      </c>
      <c r="H94" s="3"/>
      <c r="I94" s="3">
        <f>CEILING(C68*0.8,5)</f>
        <v>210</v>
      </c>
      <c r="J94" s="3">
        <v>1.0</v>
      </c>
      <c r="K94" s="73"/>
      <c r="L94" s="3"/>
      <c r="M94" s="27" t="s">
        <v>36</v>
      </c>
    </row>
    <row r="95" ht="12.75" customHeight="1">
      <c r="A95" s="57"/>
      <c r="B95" s="53" t="s">
        <v>37</v>
      </c>
      <c r="C95" s="53">
        <f>CEILING(C68*0.7,5)</f>
        <v>185</v>
      </c>
      <c r="D95" s="54" t="s">
        <v>47</v>
      </c>
      <c r="E95" s="53" t="s">
        <v>39</v>
      </c>
      <c r="F95" s="53">
        <f>CEILING(C68*0.775,5)</f>
        <v>205</v>
      </c>
      <c r="G95" s="54" t="s">
        <v>47</v>
      </c>
      <c r="H95" s="53" t="s">
        <v>35</v>
      </c>
      <c r="I95" s="53">
        <f>CEILING(C68*0.85,5)</f>
        <v>225</v>
      </c>
      <c r="J95" s="74">
        <v>8.0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62" t="s">
        <v>13</v>
      </c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230</v>
      </c>
      <c r="D98" s="44">
        <v>5.0</v>
      </c>
      <c r="E98" s="63">
        <f>J77</f>
        <v>8</v>
      </c>
      <c r="F98" s="44"/>
      <c r="G98" s="64">
        <f t="shared" ref="G98:G101" si="15">C98/$I$3</f>
        <v>1</v>
      </c>
      <c r="H98" s="3"/>
      <c r="I98" s="3"/>
      <c r="J98" s="44"/>
      <c r="K98" s="3"/>
      <c r="L98" s="3"/>
      <c r="M98" s="3"/>
    </row>
    <row r="99" ht="12.75" customHeight="1">
      <c r="A99" s="59"/>
      <c r="B99" s="26" t="s">
        <v>18</v>
      </c>
      <c r="C99" s="27">
        <f>CEILING(((E99-D99)*5)+C66,5)</f>
        <v>275</v>
      </c>
      <c r="D99" s="44">
        <v>5.0</v>
      </c>
      <c r="E99" s="65">
        <f>J83</f>
        <v>7</v>
      </c>
      <c r="F99" s="44"/>
      <c r="G99" s="64">
        <f t="shared" si="15"/>
        <v>1.195652174</v>
      </c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155</v>
      </c>
      <c r="D100" s="44">
        <v>5.0</v>
      </c>
      <c r="E100" s="65">
        <f>J89</f>
        <v>10</v>
      </c>
      <c r="F100" s="44"/>
      <c r="G100" s="64">
        <f t="shared" si="15"/>
        <v>0.6739130435</v>
      </c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275</v>
      </c>
      <c r="D101" s="66">
        <v>5.0</v>
      </c>
      <c r="E101" s="67">
        <f>J95</f>
        <v>8</v>
      </c>
      <c r="F101" s="44"/>
      <c r="G101" s="64">
        <f t="shared" si="15"/>
        <v>1.195652174</v>
      </c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</row>
    <row r="105" ht="12.75" customHeight="1">
      <c r="A105" s="43"/>
      <c r="B105" s="48" t="s">
        <v>15</v>
      </c>
      <c r="C105" s="49">
        <f>CEILING(C98*0.75,5)</f>
        <v>175</v>
      </c>
      <c r="D105" s="50">
        <v>3.0</v>
      </c>
      <c r="E105" s="48" t="s">
        <v>15</v>
      </c>
      <c r="F105" s="49">
        <f>CEILING(C98*0.7,5)</f>
        <v>165</v>
      </c>
      <c r="G105" s="50">
        <v>1.0</v>
      </c>
      <c r="H105" s="48" t="s">
        <v>15</v>
      </c>
      <c r="I105" s="49">
        <f>CEILING(C98*0.5,5)</f>
        <v>115</v>
      </c>
      <c r="J105" s="50">
        <v>5.0</v>
      </c>
      <c r="K105" s="48" t="s">
        <v>15</v>
      </c>
      <c r="L105" s="49">
        <f>CEILING(C98*0.4,5)</f>
        <v>95</v>
      </c>
      <c r="M105" s="50">
        <v>5.0</v>
      </c>
    </row>
    <row r="106" ht="12.75" customHeight="1">
      <c r="A106" s="43"/>
      <c r="B106" s="44"/>
      <c r="C106" s="3">
        <f>CEILING(C98*0.75,5)</f>
        <v>175</v>
      </c>
      <c r="D106" s="51">
        <v>3.0</v>
      </c>
      <c r="E106" s="44"/>
      <c r="F106" s="3">
        <f>CEILING(C98*0.775,5)</f>
        <v>180</v>
      </c>
      <c r="G106" s="51">
        <v>1.0</v>
      </c>
      <c r="H106" s="44"/>
      <c r="I106" s="3">
        <f>CEILING(C98*0.6,5)</f>
        <v>140</v>
      </c>
      <c r="J106" s="51">
        <v>3.0</v>
      </c>
      <c r="K106" s="44"/>
      <c r="L106" s="3">
        <f>CEILING(C98*0.5,5)</f>
        <v>115</v>
      </c>
      <c r="M106" s="51">
        <v>5.0</v>
      </c>
    </row>
    <row r="107" ht="12.75" customHeight="1">
      <c r="A107" s="43"/>
      <c r="B107" s="44"/>
      <c r="C107" s="3">
        <f>CEILING(C98*0.75,5)</f>
        <v>175</v>
      </c>
      <c r="D107" s="51">
        <v>3.0</v>
      </c>
      <c r="E107" s="44"/>
      <c r="F107" s="3">
        <f>CEILING(C98*0.825,5)</f>
        <v>190</v>
      </c>
      <c r="G107" s="51">
        <v>3.0</v>
      </c>
      <c r="H107" s="44"/>
      <c r="I107" s="3">
        <f>CEILING(C98*0.7,5)</f>
        <v>165</v>
      </c>
      <c r="J107" s="51">
        <v>2.0</v>
      </c>
      <c r="K107" s="44"/>
      <c r="L107" s="3">
        <f>CEILING(C98*0.6,5)</f>
        <v>140</v>
      </c>
      <c r="M107" s="51">
        <v>5.0</v>
      </c>
    </row>
    <row r="108" ht="12.75" customHeight="1">
      <c r="A108" s="43"/>
      <c r="B108" s="44"/>
      <c r="C108" s="3">
        <f>CEILING(C98*0.75,5)</f>
        <v>175</v>
      </c>
      <c r="D108" s="51">
        <v>3.0</v>
      </c>
      <c r="E108" s="44"/>
      <c r="F108" s="3">
        <f>CEILING(C98*0.825,5)</f>
        <v>190</v>
      </c>
      <c r="G108" s="51">
        <v>3.0</v>
      </c>
      <c r="H108" s="44"/>
      <c r="I108" s="3">
        <f>CEILING(C98*0.75,5)</f>
        <v>175</v>
      </c>
      <c r="J108" s="51">
        <v>1.0</v>
      </c>
      <c r="K108" s="44"/>
      <c r="L108" s="3"/>
      <c r="M108" s="51" t="s">
        <v>36</v>
      </c>
    </row>
    <row r="109" ht="12.75" customHeight="1">
      <c r="A109" s="43"/>
      <c r="B109" s="44"/>
      <c r="C109" s="3">
        <f>CEILING(C98*0.75,5)</f>
        <v>175</v>
      </c>
      <c r="D109" s="51">
        <v>3.0</v>
      </c>
      <c r="E109" s="44"/>
      <c r="F109" s="3">
        <f>CEILING(C98*0.825,5)</f>
        <v>190</v>
      </c>
      <c r="G109" s="51">
        <v>3.0</v>
      </c>
      <c r="H109" s="44"/>
      <c r="I109" s="3">
        <f>CEILING(C98*0.8,5)</f>
        <v>185</v>
      </c>
      <c r="J109" s="51">
        <v>1.0</v>
      </c>
      <c r="K109" s="44"/>
      <c r="L109" s="3"/>
      <c r="M109" s="51" t="s">
        <v>36</v>
      </c>
    </row>
    <row r="110" ht="12.75" customHeight="1">
      <c r="A110" s="43"/>
      <c r="B110" s="62"/>
      <c r="C110" s="3">
        <f>CEILING(C98*0.75,5)</f>
        <v>175</v>
      </c>
      <c r="D110" s="51">
        <v>3.0</v>
      </c>
      <c r="E110" s="3"/>
      <c r="F110" s="3">
        <f>CEILING(C98*0.825,5)</f>
        <v>190</v>
      </c>
      <c r="G110" s="51">
        <v>3.0</v>
      </c>
      <c r="H110" s="3"/>
      <c r="I110" s="3">
        <f>CEILING(C98*0.85,5)</f>
        <v>200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6">CEILING(C98*0.75,5)</f>
        <v>175</v>
      </c>
      <c r="D111" s="54" t="s">
        <v>49</v>
      </c>
      <c r="E111" s="53" t="s">
        <v>39</v>
      </c>
      <c r="F111" s="53">
        <f>CEILING(C98*0.825,5)</f>
        <v>190</v>
      </c>
      <c r="G111" s="54" t="s">
        <v>49</v>
      </c>
      <c r="H111" s="53" t="s">
        <v>35</v>
      </c>
      <c r="I111" s="53">
        <f>CEILING(C98*0.9,5)</f>
        <v>210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48" t="s">
        <v>18</v>
      </c>
      <c r="C112" s="49">
        <f t="shared" si="16"/>
        <v>210</v>
      </c>
      <c r="D112" s="50">
        <v>3.0</v>
      </c>
      <c r="E112" s="48" t="s">
        <v>18</v>
      </c>
      <c r="F112" s="49">
        <f>CEILING(C99*0.7,5)</f>
        <v>195</v>
      </c>
      <c r="G112" s="50">
        <v>1.0</v>
      </c>
      <c r="H112" s="48" t="s">
        <v>18</v>
      </c>
      <c r="I112" s="49">
        <f>CEILING(C99*0.5,5)</f>
        <v>140</v>
      </c>
      <c r="J112" s="50">
        <v>5.0</v>
      </c>
      <c r="K112" s="48" t="s">
        <v>18</v>
      </c>
      <c r="L112" s="49">
        <f>CEILING(C99*0.4,5)</f>
        <v>110</v>
      </c>
      <c r="M112" s="50">
        <v>5.0</v>
      </c>
    </row>
    <row r="113" ht="12.75" customHeight="1">
      <c r="A113" s="43"/>
      <c r="B113" s="3"/>
      <c r="C113" s="3">
        <f>CEILING(C99*0.75,5)</f>
        <v>210</v>
      </c>
      <c r="D113" s="51">
        <v>3.0</v>
      </c>
      <c r="E113" s="3"/>
      <c r="F113" s="3">
        <f>CEILING(C99*0.775,5)</f>
        <v>215</v>
      </c>
      <c r="G113" s="51">
        <v>1.0</v>
      </c>
      <c r="H113" s="3"/>
      <c r="I113" s="3">
        <f>CEILING(C99*0.6,5)</f>
        <v>165</v>
      </c>
      <c r="J113" s="51">
        <v>3.0</v>
      </c>
      <c r="K113" s="3"/>
      <c r="L113" s="3">
        <f>CEILING(C99*0.5,5)</f>
        <v>140</v>
      </c>
      <c r="M113" s="51">
        <v>5.0</v>
      </c>
    </row>
    <row r="114" ht="12.75" customHeight="1">
      <c r="A114" s="43"/>
      <c r="B114" s="3"/>
      <c r="C114" s="3">
        <f>CEILING(C99*0.75,5)</f>
        <v>210</v>
      </c>
      <c r="D114" s="51">
        <v>3.0</v>
      </c>
      <c r="E114" s="3"/>
      <c r="F114" s="3">
        <f>CEILING(C99*0.825,5)</f>
        <v>230</v>
      </c>
      <c r="G114" s="51">
        <v>3.0</v>
      </c>
      <c r="H114" s="3"/>
      <c r="I114" s="3">
        <f>CEILING(C99*0.7,5)</f>
        <v>195</v>
      </c>
      <c r="J114" s="51">
        <v>2.0</v>
      </c>
      <c r="K114" s="3"/>
      <c r="L114" s="3">
        <f>CEILING(C99*0.6,5)</f>
        <v>165</v>
      </c>
      <c r="M114" s="51">
        <v>5.0</v>
      </c>
    </row>
    <row r="115" ht="12.75" customHeight="1">
      <c r="A115" s="43"/>
      <c r="B115" s="3"/>
      <c r="C115" s="3">
        <f>CEILING(C99*0.75,5)</f>
        <v>210</v>
      </c>
      <c r="D115" s="51">
        <v>3.0</v>
      </c>
      <c r="E115" s="3"/>
      <c r="F115" s="3">
        <f>CEILING(C99*0.825,5)</f>
        <v>230</v>
      </c>
      <c r="G115" s="51">
        <v>3.0</v>
      </c>
      <c r="H115" s="3"/>
      <c r="I115" s="3">
        <f>CEILING(C99*0.75,5)</f>
        <v>210</v>
      </c>
      <c r="J115" s="51">
        <v>1.0</v>
      </c>
      <c r="K115" s="3"/>
      <c r="L115" s="3"/>
      <c r="M115" s="51" t="s">
        <v>36</v>
      </c>
    </row>
    <row r="116" ht="12.75" customHeight="1">
      <c r="A116" s="43"/>
      <c r="B116" s="3"/>
      <c r="C116" s="3">
        <f>CEILING(C99*0.75,5)</f>
        <v>210</v>
      </c>
      <c r="D116" s="51">
        <v>3.0</v>
      </c>
      <c r="E116" s="3"/>
      <c r="F116" s="3">
        <f>CEILING(C99*0.825,5)</f>
        <v>230</v>
      </c>
      <c r="G116" s="51">
        <v>3.0</v>
      </c>
      <c r="H116" s="3"/>
      <c r="I116" s="3">
        <f>CEILING(C99*0.8,5)</f>
        <v>220</v>
      </c>
      <c r="J116" s="51">
        <v>1.0</v>
      </c>
      <c r="K116" s="3"/>
      <c r="L116" s="3"/>
      <c r="M116" s="51" t="s">
        <v>36</v>
      </c>
    </row>
    <row r="117" ht="12.75" customHeight="1">
      <c r="A117" s="43"/>
      <c r="B117" s="3"/>
      <c r="C117" s="3">
        <f>CEILING(C99*0.75,5)</f>
        <v>210</v>
      </c>
      <c r="D117" s="51">
        <v>3.0</v>
      </c>
      <c r="E117" s="3"/>
      <c r="F117" s="3">
        <f>CEILING(C99*0.825,5)</f>
        <v>230</v>
      </c>
      <c r="G117" s="51">
        <v>3.0</v>
      </c>
      <c r="H117" s="3"/>
      <c r="I117" s="3">
        <f>CEILING(C99*0.85,5)</f>
        <v>235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7">CEILING(C99*0.75,5)</f>
        <v>210</v>
      </c>
      <c r="D118" s="54" t="s">
        <v>49</v>
      </c>
      <c r="E118" s="53" t="s">
        <v>39</v>
      </c>
      <c r="F118" s="53">
        <f>CEILING(C99*0.825,5)</f>
        <v>230</v>
      </c>
      <c r="G118" s="54" t="s">
        <v>49</v>
      </c>
      <c r="H118" s="53" t="s">
        <v>35</v>
      </c>
      <c r="I118" s="53">
        <f>CEILING(C99*0.9,5)</f>
        <v>250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7"/>
        <v>120</v>
      </c>
      <c r="D119" s="50">
        <v>3.0</v>
      </c>
      <c r="E119" s="48" t="s">
        <v>20</v>
      </c>
      <c r="F119" s="49">
        <f>CEILING(C100*0.7,5)</f>
        <v>110</v>
      </c>
      <c r="G119" s="50">
        <v>1.0</v>
      </c>
      <c r="H119" s="48" t="s">
        <v>20</v>
      </c>
      <c r="I119" s="49">
        <f>CEILING(C100*0.5,5)</f>
        <v>80</v>
      </c>
      <c r="J119" s="50">
        <v>5.0</v>
      </c>
      <c r="K119" s="48" t="s">
        <v>20</v>
      </c>
      <c r="L119" s="49">
        <f>CEILING(C100*0.4,5)</f>
        <v>65</v>
      </c>
      <c r="M119" s="50">
        <v>5.0</v>
      </c>
    </row>
    <row r="120" ht="12.75" customHeight="1">
      <c r="A120" s="43"/>
      <c r="B120" s="44"/>
      <c r="C120" s="3">
        <f>CEILING(C100*0.75,5)</f>
        <v>120</v>
      </c>
      <c r="D120" s="51">
        <v>3.0</v>
      </c>
      <c r="E120" s="44"/>
      <c r="F120" s="3">
        <f>CEILING(C100*0.775,5)</f>
        <v>125</v>
      </c>
      <c r="G120" s="51">
        <v>1.0</v>
      </c>
      <c r="H120" s="44"/>
      <c r="I120" s="3">
        <f>CEILING(C100*0.6,5)</f>
        <v>95</v>
      </c>
      <c r="J120" s="51">
        <v>3.0</v>
      </c>
      <c r="K120" s="44"/>
      <c r="L120" s="3">
        <f>CEILING(C100*0.5,5)</f>
        <v>80</v>
      </c>
      <c r="M120" s="51">
        <v>5.0</v>
      </c>
    </row>
    <row r="121" ht="12.75" customHeight="1">
      <c r="A121" s="43"/>
      <c r="B121" s="44"/>
      <c r="C121" s="3">
        <f>CEILING(C100*0.75,5)</f>
        <v>120</v>
      </c>
      <c r="D121" s="51">
        <v>3.0</v>
      </c>
      <c r="E121" s="44"/>
      <c r="F121" s="3">
        <f>CEILING(C100*0.825,5)</f>
        <v>130</v>
      </c>
      <c r="G121" s="51">
        <v>3.0</v>
      </c>
      <c r="H121" s="44"/>
      <c r="I121" s="3">
        <f>CEILING(C100*0.7,5)</f>
        <v>110</v>
      </c>
      <c r="J121" s="51">
        <v>2.0</v>
      </c>
      <c r="K121" s="44"/>
      <c r="L121" s="3">
        <f>CEILING(C100*0.6,5)</f>
        <v>95</v>
      </c>
      <c r="M121" s="51">
        <v>5.0</v>
      </c>
    </row>
    <row r="122" ht="12.75" customHeight="1">
      <c r="A122" s="43"/>
      <c r="B122" s="44"/>
      <c r="C122" s="3">
        <f>CEILING(C100*0.75,5)</f>
        <v>120</v>
      </c>
      <c r="D122" s="51">
        <v>3.0</v>
      </c>
      <c r="E122" s="44"/>
      <c r="F122" s="3">
        <f>CEILING(C100*0.825,5)</f>
        <v>130</v>
      </c>
      <c r="G122" s="51">
        <v>3.0</v>
      </c>
      <c r="H122" s="44"/>
      <c r="I122" s="3">
        <f>CEILING(C100*0.75,5)</f>
        <v>120</v>
      </c>
      <c r="J122" s="51">
        <v>1.0</v>
      </c>
      <c r="K122" s="44"/>
      <c r="L122" s="3"/>
      <c r="M122" s="51" t="s">
        <v>36</v>
      </c>
    </row>
    <row r="123" ht="12.75" customHeight="1">
      <c r="A123" s="43"/>
      <c r="B123" s="44"/>
      <c r="C123" s="3">
        <f>CEILING(C100*0.75,5)</f>
        <v>120</v>
      </c>
      <c r="D123" s="51">
        <v>3.0</v>
      </c>
      <c r="E123" s="44"/>
      <c r="F123" s="3">
        <f>CEILING(C100*0.825,5)</f>
        <v>130</v>
      </c>
      <c r="G123" s="51">
        <v>3.0</v>
      </c>
      <c r="H123" s="44"/>
      <c r="I123" s="3">
        <f>CEILING(C100*0.8,5)</f>
        <v>125</v>
      </c>
      <c r="J123" s="51">
        <v>1.0</v>
      </c>
      <c r="K123" s="44"/>
      <c r="L123" s="3"/>
      <c r="M123" s="51" t="s">
        <v>36</v>
      </c>
    </row>
    <row r="124" ht="12.75" customHeight="1">
      <c r="A124" s="43"/>
      <c r="B124" s="3"/>
      <c r="C124" s="3">
        <f>CEILING(C100*0.75,5)</f>
        <v>120</v>
      </c>
      <c r="D124" s="51">
        <v>3.0</v>
      </c>
      <c r="E124" s="3"/>
      <c r="F124" s="3">
        <f>CEILING(C100*0.825,5)</f>
        <v>130</v>
      </c>
      <c r="G124" s="51">
        <v>3.0</v>
      </c>
      <c r="H124" s="3"/>
      <c r="I124" s="3">
        <f>CEILING(C100*0.85,5)</f>
        <v>135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8">CEILING(C100*0.75,5)</f>
        <v>120</v>
      </c>
      <c r="D125" s="54" t="s">
        <v>49</v>
      </c>
      <c r="E125" s="53" t="s">
        <v>39</v>
      </c>
      <c r="F125" s="53">
        <f>CEILING(C100*0.825,5)</f>
        <v>130</v>
      </c>
      <c r="G125" s="54" t="s">
        <v>49</v>
      </c>
      <c r="H125" s="53" t="s">
        <v>35</v>
      </c>
      <c r="I125" s="53">
        <f>CEILING(C100*0.9,5)</f>
        <v>140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8"/>
        <v>210</v>
      </c>
      <c r="D126" s="50">
        <v>3.0</v>
      </c>
      <c r="E126" s="44" t="s">
        <v>22</v>
      </c>
      <c r="F126" s="49">
        <f>CEILING(C101*0.7,5)</f>
        <v>195</v>
      </c>
      <c r="G126" s="50">
        <v>1.0</v>
      </c>
      <c r="H126" s="44" t="s">
        <v>22</v>
      </c>
      <c r="I126" s="49">
        <f>CEILING(C101*0.5,5)</f>
        <v>140</v>
      </c>
      <c r="J126" s="50">
        <v>5.0</v>
      </c>
      <c r="K126" s="44" t="s">
        <v>22</v>
      </c>
      <c r="L126" s="49">
        <f>CEILING(C101*0.4,5)</f>
        <v>110</v>
      </c>
      <c r="M126" s="50">
        <v>5.0</v>
      </c>
    </row>
    <row r="127" ht="12.75" customHeight="1">
      <c r="A127" s="43"/>
      <c r="B127" s="44"/>
      <c r="C127" s="3">
        <f>CEILING(C101*0.75,5)</f>
        <v>210</v>
      </c>
      <c r="D127" s="51">
        <v>3.0</v>
      </c>
      <c r="E127" s="44"/>
      <c r="F127" s="3">
        <f>CEILING(C101*0.775,5)</f>
        <v>215</v>
      </c>
      <c r="G127" s="51">
        <v>1.0</v>
      </c>
      <c r="H127" s="44"/>
      <c r="I127" s="3">
        <f>CEILING(C101*0.6,5)</f>
        <v>165</v>
      </c>
      <c r="J127" s="51">
        <v>3.0</v>
      </c>
      <c r="K127" s="44"/>
      <c r="L127" s="3">
        <f>CEILING(C101*0.5,5)</f>
        <v>140</v>
      </c>
      <c r="M127" s="51">
        <v>5.0</v>
      </c>
    </row>
    <row r="128" ht="12.75" customHeight="1">
      <c r="A128" s="43"/>
      <c r="B128" s="44"/>
      <c r="C128" s="3">
        <f>CEILING(C101*0.75,5)</f>
        <v>210</v>
      </c>
      <c r="D128" s="51">
        <v>3.0</v>
      </c>
      <c r="E128" s="44"/>
      <c r="F128" s="3">
        <f>CEILING(C101*0.825,5)</f>
        <v>230</v>
      </c>
      <c r="G128" s="51">
        <v>3.0</v>
      </c>
      <c r="H128" s="44"/>
      <c r="I128" s="3">
        <f>CEILING(C101*0.7,5)</f>
        <v>195</v>
      </c>
      <c r="J128" s="51">
        <v>2.0</v>
      </c>
      <c r="K128" s="44"/>
      <c r="L128" s="3">
        <f>CEILING(C101*0.6,5)</f>
        <v>165</v>
      </c>
      <c r="M128" s="51">
        <v>5.0</v>
      </c>
    </row>
    <row r="129" ht="12.75" customHeight="1">
      <c r="A129" s="43"/>
      <c r="B129" s="44"/>
      <c r="C129" s="3">
        <f>CEILING(C101*0.75,5)</f>
        <v>210</v>
      </c>
      <c r="D129" s="51">
        <v>3.0</v>
      </c>
      <c r="E129" s="44"/>
      <c r="F129" s="3">
        <f>CEILING(C101*0.825,5)</f>
        <v>230</v>
      </c>
      <c r="G129" s="51">
        <v>3.0</v>
      </c>
      <c r="H129" s="44"/>
      <c r="I129" s="3">
        <f>CEILING(C101*0.75,5)</f>
        <v>210</v>
      </c>
      <c r="J129" s="51">
        <v>1.0</v>
      </c>
      <c r="K129" s="44"/>
      <c r="L129" s="3"/>
      <c r="M129" s="51" t="s">
        <v>36</v>
      </c>
    </row>
    <row r="130" ht="12.75" customHeight="1">
      <c r="A130" s="43"/>
      <c r="B130" s="44"/>
      <c r="C130" s="3">
        <f>CEILING(C101*0.75,5)</f>
        <v>210</v>
      </c>
      <c r="D130" s="51">
        <v>3.0</v>
      </c>
      <c r="E130" s="44"/>
      <c r="F130" s="3">
        <f>CEILING(C101*0.825,5)</f>
        <v>230</v>
      </c>
      <c r="G130" s="51">
        <v>3.0</v>
      </c>
      <c r="H130" s="44"/>
      <c r="I130" s="3">
        <f>CEILING(C101*0.8,5)</f>
        <v>220</v>
      </c>
      <c r="J130" s="51">
        <v>1.0</v>
      </c>
      <c r="K130" s="44"/>
      <c r="L130" s="3"/>
      <c r="M130" s="51" t="s">
        <v>36</v>
      </c>
    </row>
    <row r="131" ht="12.75" customHeight="1">
      <c r="A131" s="43"/>
      <c r="B131" s="3"/>
      <c r="C131" s="3">
        <f>CEILING(C101*0.75,5)</f>
        <v>210</v>
      </c>
      <c r="D131" s="51">
        <v>3.0</v>
      </c>
      <c r="E131" s="3"/>
      <c r="F131" s="3">
        <f>CEILING(C101*0.825,5)</f>
        <v>230</v>
      </c>
      <c r="G131" s="51">
        <v>3.0</v>
      </c>
      <c r="H131" s="3"/>
      <c r="I131" s="3">
        <f>CEILING(C101*0.85,5)</f>
        <v>235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210</v>
      </c>
      <c r="D132" s="54" t="s">
        <v>49</v>
      </c>
      <c r="E132" s="53" t="s">
        <v>39</v>
      </c>
      <c r="F132" s="53">
        <f>CEILING(C101*0.825,5)</f>
        <v>230</v>
      </c>
      <c r="G132" s="54" t="s">
        <v>49</v>
      </c>
      <c r="H132" s="53" t="s">
        <v>35</v>
      </c>
      <c r="I132" s="53">
        <f>CEILING(C101*0.9,5)</f>
        <v>250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0.71"/>
    <col customWidth="1" min="15" max="15" width="15.71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</row>
    <row r="4" ht="12.75" customHeight="1">
      <c r="B4" s="2" t="s">
        <v>4</v>
      </c>
      <c r="C4" s="2"/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  <c r="Q6" s="6"/>
      <c r="R6" s="6"/>
    </row>
    <row r="7" ht="12.75" customHeight="1">
      <c r="B7" s="19" t="s">
        <v>15</v>
      </c>
      <c r="C7" s="20">
        <f t="shared" ref="C7:C10" si="1">CEILING(D7*0.9,5)</f>
        <v>0</v>
      </c>
      <c r="D7" s="129"/>
      <c r="E7" s="19" t="s">
        <v>16</v>
      </c>
      <c r="F7" s="22">
        <f t="shared" ref="F7:F10" si="2">(G7*H7*0.0333)+G7</f>
        <v>0</v>
      </c>
      <c r="G7" s="86"/>
      <c r="H7" s="87"/>
      <c r="I7" s="3"/>
      <c r="J7" s="3"/>
      <c r="K7" s="3"/>
      <c r="N7" s="6" t="s">
        <v>17</v>
      </c>
      <c r="O7" s="6"/>
      <c r="P7" s="6"/>
      <c r="Q7" s="6"/>
      <c r="R7" s="6"/>
    </row>
    <row r="8" ht="12.75" customHeight="1">
      <c r="B8" s="26" t="s">
        <v>18</v>
      </c>
      <c r="C8" s="27">
        <f t="shared" si="1"/>
        <v>0</v>
      </c>
      <c r="D8" s="28"/>
      <c r="E8" s="26" t="s">
        <v>18</v>
      </c>
      <c r="F8" s="29">
        <f t="shared" si="2"/>
        <v>0</v>
      </c>
      <c r="G8" s="86"/>
      <c r="H8" s="87"/>
      <c r="I8" s="3"/>
      <c r="J8" s="3"/>
      <c r="K8" s="3"/>
      <c r="N8" s="6" t="s">
        <v>19</v>
      </c>
      <c r="O8" s="6"/>
      <c r="P8" s="6"/>
      <c r="Q8" s="6"/>
      <c r="R8" s="6"/>
    </row>
    <row r="9" ht="12.75" customHeight="1">
      <c r="B9" s="26" t="s">
        <v>20</v>
      </c>
      <c r="C9" s="27">
        <f t="shared" si="1"/>
        <v>0</v>
      </c>
      <c r="D9" s="89"/>
      <c r="E9" s="26" t="s">
        <v>20</v>
      </c>
      <c r="F9" s="29">
        <f t="shared" si="2"/>
        <v>0</v>
      </c>
      <c r="G9" s="86"/>
      <c r="H9" s="87"/>
      <c r="I9" s="3"/>
      <c r="J9" s="3"/>
      <c r="K9" s="3"/>
      <c r="N9" s="6" t="s">
        <v>21</v>
      </c>
      <c r="O9" s="6"/>
      <c r="P9" s="6"/>
      <c r="Q9" s="6"/>
      <c r="R9" s="6"/>
    </row>
    <row r="10" ht="12.75" customHeight="1">
      <c r="B10" s="30" t="s">
        <v>22</v>
      </c>
      <c r="C10" s="31">
        <f t="shared" si="1"/>
        <v>0</v>
      </c>
      <c r="D10" s="32"/>
      <c r="E10" s="30" t="s">
        <v>22</v>
      </c>
      <c r="F10" s="33">
        <f t="shared" si="2"/>
        <v>0</v>
      </c>
      <c r="G10" s="91"/>
      <c r="H10" s="92"/>
      <c r="I10" s="3"/>
      <c r="J10" s="3"/>
      <c r="K10" s="3"/>
      <c r="N10" s="6" t="s">
        <v>23</v>
      </c>
      <c r="O10" s="6"/>
      <c r="P10" s="6"/>
      <c r="Q10" s="6"/>
      <c r="R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  <c r="Q11" s="6"/>
      <c r="R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</row>
    <row r="14" ht="12.75" customHeight="1">
      <c r="A14" s="43"/>
      <c r="B14" s="48" t="s">
        <v>15</v>
      </c>
      <c r="C14" s="49">
        <f>CEILING(C7*0.6,5)</f>
        <v>0</v>
      </c>
      <c r="D14" s="50">
        <v>10.0</v>
      </c>
      <c r="E14" s="48" t="s">
        <v>15</v>
      </c>
      <c r="F14" s="49">
        <f>CEILING(C7*0.55,5)</f>
        <v>0</v>
      </c>
      <c r="G14" s="50">
        <v>5.0</v>
      </c>
      <c r="H14" s="48" t="s">
        <v>15</v>
      </c>
      <c r="I14" s="49">
        <f>CEILING(C7*0.5,5)</f>
        <v>0</v>
      </c>
      <c r="J14" s="50">
        <v>5.0</v>
      </c>
      <c r="K14" s="48" t="s">
        <v>15</v>
      </c>
      <c r="L14" s="49">
        <f>CEILING(C7*0.4,5)</f>
        <v>0</v>
      </c>
      <c r="M14" s="50">
        <v>5.0</v>
      </c>
    </row>
    <row r="15" ht="12.75" customHeight="1">
      <c r="A15" s="43"/>
      <c r="B15" s="3"/>
      <c r="C15" s="3">
        <f>CEILING(C7*0.6,5)</f>
        <v>0</v>
      </c>
      <c r="D15" s="51">
        <v>10.0</v>
      </c>
      <c r="E15" s="3"/>
      <c r="F15" s="3">
        <f>CEILING(C7*0.625,5)</f>
        <v>0</v>
      </c>
      <c r="G15" s="51">
        <v>5.0</v>
      </c>
      <c r="H15" s="3"/>
      <c r="I15" s="3">
        <f>CEILING(C7*0.6,5)</f>
        <v>0</v>
      </c>
      <c r="J15" s="51">
        <v>3.0</v>
      </c>
      <c r="K15" s="3"/>
      <c r="L15" s="3">
        <f>CEILING(C7*0.5,5)</f>
        <v>0</v>
      </c>
      <c r="M15" s="51">
        <v>5.0</v>
      </c>
    </row>
    <row r="16" ht="12.75" customHeight="1">
      <c r="A16" s="43"/>
      <c r="B16" s="3"/>
      <c r="C16" s="3">
        <f>CEILING(C7*0.6,5)</f>
        <v>0</v>
      </c>
      <c r="D16" s="51">
        <v>10.0</v>
      </c>
      <c r="E16" s="3"/>
      <c r="F16" s="3">
        <f>CEILING(C7*0.675,5)</f>
        <v>0</v>
      </c>
      <c r="G16" s="51">
        <v>10.0</v>
      </c>
      <c r="H16" s="3"/>
      <c r="I16" s="3">
        <f>CEILING(0.7*C7,5)</f>
        <v>0</v>
      </c>
      <c r="J16" s="51">
        <v>1.0</v>
      </c>
      <c r="K16" s="3"/>
      <c r="L16" s="3">
        <f>CEILING(C7*0.6,5)</f>
        <v>0</v>
      </c>
      <c r="M16" s="51">
        <v>5.0</v>
      </c>
    </row>
    <row r="17" ht="12.75" customHeight="1">
      <c r="A17" s="43"/>
      <c r="B17" s="3"/>
      <c r="C17" s="3">
        <f>CEILING(C7*0.6,5)</f>
        <v>0</v>
      </c>
      <c r="D17" s="51">
        <v>10.0</v>
      </c>
      <c r="E17" s="3"/>
      <c r="F17" s="3">
        <f>CEILING(C7*0.675,5)</f>
        <v>0</v>
      </c>
      <c r="G17" s="51">
        <v>10.0</v>
      </c>
      <c r="H17" s="44" t="s">
        <v>35</v>
      </c>
      <c r="I17" s="44">
        <f>CEILING(C7*0.75,5)</f>
        <v>0</v>
      </c>
      <c r="J17" s="52"/>
      <c r="K17" s="3"/>
      <c r="L17" s="3" t="s">
        <v>36</v>
      </c>
      <c r="M17" s="51" t="s">
        <v>36</v>
      </c>
    </row>
    <row r="18" ht="12.75" customHeight="1">
      <c r="A18" s="43"/>
      <c r="B18" s="53" t="s">
        <v>37</v>
      </c>
      <c r="C18" s="53">
        <f t="shared" ref="C18:C19" si="3">CEILING(C7*0.6,5)</f>
        <v>0</v>
      </c>
      <c r="D18" s="54" t="s">
        <v>38</v>
      </c>
      <c r="E18" s="53" t="s">
        <v>39</v>
      </c>
      <c r="F18" s="53">
        <f>CEILING(C7*0.675,5)</f>
        <v>0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</row>
    <row r="19" ht="12.75" customHeight="1">
      <c r="A19" s="43"/>
      <c r="B19" s="48" t="s">
        <v>18</v>
      </c>
      <c r="C19" s="49">
        <f t="shared" si="3"/>
        <v>0</v>
      </c>
      <c r="D19" s="50">
        <v>10.0</v>
      </c>
      <c r="E19" s="48" t="s">
        <v>18</v>
      </c>
      <c r="F19" s="49">
        <f>CEILING(C8*0.55,5)</f>
        <v>0</v>
      </c>
      <c r="G19" s="50">
        <v>5.0</v>
      </c>
      <c r="H19" s="48" t="s">
        <v>18</v>
      </c>
      <c r="I19" s="49">
        <f>CEILING(C8*0.5,5)</f>
        <v>0</v>
      </c>
      <c r="J19" s="50">
        <v>5.0</v>
      </c>
      <c r="K19" s="48" t="s">
        <v>18</v>
      </c>
      <c r="L19" s="49">
        <f>CEILING(C8*0.4,5)</f>
        <v>0</v>
      </c>
      <c r="M19" s="50">
        <v>5.0</v>
      </c>
    </row>
    <row r="20" ht="12.75" customHeight="1">
      <c r="A20" s="43"/>
      <c r="B20" s="44"/>
      <c r="C20" s="3">
        <f>CEILING(C8*0.6,5)</f>
        <v>0</v>
      </c>
      <c r="D20" s="51">
        <v>10.0</v>
      </c>
      <c r="E20" s="44"/>
      <c r="F20" s="3">
        <f>CEILING(C8*0.625,5)</f>
        <v>0</v>
      </c>
      <c r="G20" s="51">
        <v>5.0</v>
      </c>
      <c r="H20" s="44"/>
      <c r="I20" s="3">
        <f>CEILING(C8*0.6,5)</f>
        <v>0</v>
      </c>
      <c r="J20" s="51">
        <v>3.0</v>
      </c>
      <c r="K20" s="44"/>
      <c r="L20" s="3">
        <f>CEILING(C8*0.5,5)</f>
        <v>0</v>
      </c>
      <c r="M20" s="51">
        <v>5.0</v>
      </c>
    </row>
    <row r="21" ht="12.75" customHeight="1">
      <c r="A21" s="43"/>
      <c r="B21" s="44"/>
      <c r="C21" s="3">
        <f>CEILING(C8*0.6,5)</f>
        <v>0</v>
      </c>
      <c r="D21" s="51">
        <v>10.0</v>
      </c>
      <c r="E21" s="44"/>
      <c r="F21" s="3">
        <f>CEILING(C8*0.675,5)</f>
        <v>0</v>
      </c>
      <c r="G21" s="51">
        <v>10.0</v>
      </c>
      <c r="H21" s="44"/>
      <c r="I21" s="3">
        <f>CEILING(C8*0.7,5)</f>
        <v>0</v>
      </c>
      <c r="J21" s="51">
        <v>1.0</v>
      </c>
      <c r="K21" s="44"/>
      <c r="L21" s="3">
        <f>CEILING(C8*0.6,5)</f>
        <v>0</v>
      </c>
      <c r="M21" s="51">
        <v>5.0</v>
      </c>
    </row>
    <row r="22" ht="12.75" customHeight="1">
      <c r="A22" s="43"/>
      <c r="B22" s="3"/>
      <c r="C22" s="3">
        <f>CEILING(C8*0.6,5)</f>
        <v>0</v>
      </c>
      <c r="D22" s="51">
        <v>10.0</v>
      </c>
      <c r="E22" s="3"/>
      <c r="F22" s="3">
        <f>CEILING(C8*0.675,5)</f>
        <v>0</v>
      </c>
      <c r="G22" s="51">
        <v>10.0</v>
      </c>
      <c r="H22" s="44" t="s">
        <v>35</v>
      </c>
      <c r="I22" s="44">
        <f>CEILING(C8*0.75,5)</f>
        <v>0</v>
      </c>
      <c r="J22" s="52"/>
      <c r="K22" s="3"/>
      <c r="L22" s="3" t="s">
        <v>36</v>
      </c>
      <c r="M22" s="51" t="s">
        <v>36</v>
      </c>
    </row>
    <row r="23" ht="12.75" customHeight="1">
      <c r="A23" s="43"/>
      <c r="B23" s="53" t="s">
        <v>37</v>
      </c>
      <c r="C23" s="53">
        <f t="shared" ref="C23:C24" si="4">CEILING(C8*0.6,5)</f>
        <v>0</v>
      </c>
      <c r="D23" s="54" t="s">
        <v>38</v>
      </c>
      <c r="E23" s="53" t="s">
        <v>39</v>
      </c>
      <c r="F23" s="53">
        <f>CEILING(C8*0.675,5)</f>
        <v>0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</row>
    <row r="24" ht="12.75" customHeight="1">
      <c r="A24" s="43"/>
      <c r="B24" s="48" t="s">
        <v>20</v>
      </c>
      <c r="C24" s="49">
        <f t="shared" si="4"/>
        <v>0</v>
      </c>
      <c r="D24" s="50">
        <v>10.0</v>
      </c>
      <c r="E24" s="48" t="s">
        <v>20</v>
      </c>
      <c r="F24" s="49">
        <f>CEILING(C9*0.55,5)</f>
        <v>0</v>
      </c>
      <c r="G24" s="50">
        <v>5.0</v>
      </c>
      <c r="H24" s="48" t="s">
        <v>20</v>
      </c>
      <c r="I24" s="49">
        <f>CEILING(C9*0.5,5)</f>
        <v>0</v>
      </c>
      <c r="J24" s="50">
        <v>5.0</v>
      </c>
      <c r="K24" s="48" t="s">
        <v>20</v>
      </c>
      <c r="L24" s="49">
        <f>CEILING(C9*0.4,5)</f>
        <v>0</v>
      </c>
      <c r="M24" s="50">
        <v>5.0</v>
      </c>
    </row>
    <row r="25" ht="12.75" customHeight="1">
      <c r="A25" s="43"/>
      <c r="B25" s="44"/>
      <c r="C25" s="3">
        <f>CEILING(C9*0.6,5)</f>
        <v>0</v>
      </c>
      <c r="D25" s="51">
        <v>10.0</v>
      </c>
      <c r="E25" s="44"/>
      <c r="F25" s="3">
        <f>CEILING(C9*0.625,5)</f>
        <v>0</v>
      </c>
      <c r="G25" s="51">
        <v>5.0</v>
      </c>
      <c r="H25" s="44"/>
      <c r="I25" s="3">
        <f>CEILING(C9*0.6,5)</f>
        <v>0</v>
      </c>
      <c r="J25" s="51">
        <v>3.0</v>
      </c>
      <c r="K25" s="44"/>
      <c r="L25" s="3">
        <f>CEILING(C9*0.5,5)</f>
        <v>0</v>
      </c>
      <c r="M25" s="51">
        <v>5.0</v>
      </c>
    </row>
    <row r="26" ht="12.75" customHeight="1">
      <c r="A26" s="43"/>
      <c r="B26" s="44"/>
      <c r="C26" s="3">
        <f>CEILING(C9*0.6,5)</f>
        <v>0</v>
      </c>
      <c r="D26" s="51">
        <v>10.0</v>
      </c>
      <c r="E26" s="44"/>
      <c r="F26" s="3">
        <f>CEILING(C9*0.675,5)</f>
        <v>0</v>
      </c>
      <c r="G26" s="51">
        <v>10.0</v>
      </c>
      <c r="H26" s="44"/>
      <c r="I26" s="3">
        <f>CEILING(C9*0.7,5)</f>
        <v>0</v>
      </c>
      <c r="J26" s="51">
        <v>1.0</v>
      </c>
      <c r="K26" s="44"/>
      <c r="L26" s="3">
        <f>CEILING(C9*0.6,5)</f>
        <v>0</v>
      </c>
      <c r="M26" s="51">
        <v>5.0</v>
      </c>
    </row>
    <row r="27" ht="12.75" customHeight="1">
      <c r="A27" s="43"/>
      <c r="B27" s="3"/>
      <c r="C27" s="3">
        <f>CEILING(C9*0.6,5)</f>
        <v>0</v>
      </c>
      <c r="D27" s="51">
        <v>10.0</v>
      </c>
      <c r="E27" s="3"/>
      <c r="F27" s="3">
        <f>CEILING(C9*0.675,5)</f>
        <v>0</v>
      </c>
      <c r="G27" s="51">
        <v>10.0</v>
      </c>
      <c r="H27" s="44" t="s">
        <v>35</v>
      </c>
      <c r="I27" s="44">
        <f>CEILING(C9*0.75,5)</f>
        <v>0</v>
      </c>
      <c r="J27" s="52"/>
      <c r="K27" s="3"/>
      <c r="L27" s="3" t="s">
        <v>36</v>
      </c>
      <c r="M27" s="51" t="s">
        <v>36</v>
      </c>
    </row>
    <row r="28" ht="12.75" customHeight="1">
      <c r="A28" s="43"/>
      <c r="B28" s="53" t="s">
        <v>37</v>
      </c>
      <c r="C28" s="53">
        <f t="shared" ref="C28:C29" si="5">CEILING(C9*0.6,5)</f>
        <v>0</v>
      </c>
      <c r="D28" s="54" t="s">
        <v>38</v>
      </c>
      <c r="E28" s="53" t="s">
        <v>39</v>
      </c>
      <c r="F28" s="53">
        <f>CEILING(C9*0.675,5)</f>
        <v>0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</row>
    <row r="29" ht="12.75" customHeight="1">
      <c r="A29" s="43"/>
      <c r="B29" s="44" t="s">
        <v>22</v>
      </c>
      <c r="C29" s="3">
        <f t="shared" si="5"/>
        <v>0</v>
      </c>
      <c r="D29" s="50">
        <v>10.0</v>
      </c>
      <c r="E29" s="44" t="s">
        <v>22</v>
      </c>
      <c r="F29" s="3">
        <f>CEILING(C10*0.55,5)</f>
        <v>0</v>
      </c>
      <c r="G29" s="50">
        <v>5.0</v>
      </c>
      <c r="H29" s="44" t="s">
        <v>22</v>
      </c>
      <c r="I29" s="3">
        <f>CEILING(C10*0.5,5)</f>
        <v>0</v>
      </c>
      <c r="J29" s="50">
        <v>5.0</v>
      </c>
      <c r="K29" s="44" t="s">
        <v>22</v>
      </c>
      <c r="L29" s="3">
        <f>CEILING(C10*0.4,5)</f>
        <v>0</v>
      </c>
      <c r="M29" s="51">
        <v>5.0</v>
      </c>
    </row>
    <row r="30" ht="12.75" customHeight="1">
      <c r="A30" s="43"/>
      <c r="B30" s="44"/>
      <c r="C30" s="3">
        <f>CEILING(C10*0.6,5)</f>
        <v>0</v>
      </c>
      <c r="D30" s="51">
        <v>10.0</v>
      </c>
      <c r="E30" s="44"/>
      <c r="F30" s="3">
        <f>CEILING(C10*0.625,5)</f>
        <v>0</v>
      </c>
      <c r="G30" s="51">
        <v>5.0</v>
      </c>
      <c r="H30" s="44"/>
      <c r="I30" s="3">
        <f>CEILING(C10*0.6,5)</f>
        <v>0</v>
      </c>
      <c r="J30" s="51">
        <v>3.0</v>
      </c>
      <c r="K30" s="44"/>
      <c r="L30" s="3">
        <f>CEILING(C10*0.5,5)</f>
        <v>0</v>
      </c>
      <c r="M30" s="51">
        <v>5.0</v>
      </c>
    </row>
    <row r="31" ht="12.75" customHeight="1">
      <c r="A31" s="43"/>
      <c r="B31" s="44"/>
      <c r="C31" s="3">
        <f>CEILING(C10*0.6,5)</f>
        <v>0</v>
      </c>
      <c r="D31" s="51">
        <v>10.0</v>
      </c>
      <c r="E31" s="44"/>
      <c r="F31" s="3">
        <f>CEILING(C10*0.675,5)</f>
        <v>0</v>
      </c>
      <c r="G31" s="51">
        <v>10.0</v>
      </c>
      <c r="H31" s="44"/>
      <c r="I31" s="3">
        <f>CEILING(C10*0.7,5)</f>
        <v>0</v>
      </c>
      <c r="J31" s="51">
        <v>1.0</v>
      </c>
      <c r="K31" s="44"/>
      <c r="L31" s="3">
        <f>CEILING(C10*0.6,5)</f>
        <v>0</v>
      </c>
      <c r="M31" s="51">
        <v>5.0</v>
      </c>
    </row>
    <row r="32" ht="12.75" customHeight="1">
      <c r="A32" s="43"/>
      <c r="B32" s="3"/>
      <c r="C32" s="3">
        <f>CEILING(C10*0.6,5)</f>
        <v>0</v>
      </c>
      <c r="D32" s="51">
        <v>10.0</v>
      </c>
      <c r="E32" s="3"/>
      <c r="F32" s="3">
        <f>CEILING(C10*0.675,5)</f>
        <v>0</v>
      </c>
      <c r="G32" s="51">
        <v>10.0</v>
      </c>
      <c r="H32" s="44" t="s">
        <v>35</v>
      </c>
      <c r="I32" s="44">
        <f>CEILING(C10*0.75,5)</f>
        <v>0</v>
      </c>
      <c r="J32" s="52"/>
      <c r="K32" s="3"/>
      <c r="L32" s="3" t="s">
        <v>36</v>
      </c>
      <c r="M32" s="51" t="s">
        <v>36</v>
      </c>
    </row>
    <row r="33" ht="12.75" customHeight="1">
      <c r="A33" s="57"/>
      <c r="B33" s="53" t="s">
        <v>37</v>
      </c>
      <c r="C33" s="53">
        <f>CEILING(C10*0.6,5)</f>
        <v>0</v>
      </c>
      <c r="D33" s="54" t="s">
        <v>38</v>
      </c>
      <c r="E33" s="53" t="s">
        <v>39</v>
      </c>
      <c r="F33" s="53">
        <f>CEILING(C10*0.675,5)</f>
        <v>0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3"/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-25</v>
      </c>
      <c r="D36" s="44">
        <v>10.0</v>
      </c>
      <c r="E36" s="63" t="str">
        <f>J17</f>
        <v/>
      </c>
      <c r="G36" s="3"/>
      <c r="H36" s="44"/>
      <c r="I36" s="3"/>
      <c r="J36" s="3"/>
      <c r="K36" s="3"/>
    </row>
    <row r="37" ht="12.75" customHeight="1">
      <c r="A37" s="59"/>
      <c r="B37" s="26" t="s">
        <v>18</v>
      </c>
      <c r="C37" s="27">
        <f>CEILING(((E37-D37)*5)+C8,5)</f>
        <v>-50</v>
      </c>
      <c r="D37" s="44">
        <v>10.0</v>
      </c>
      <c r="E37" s="65" t="str">
        <f>J22</f>
        <v/>
      </c>
      <c r="G37" s="3"/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-25</v>
      </c>
      <c r="D38" s="44">
        <v>10.0</v>
      </c>
      <c r="E38" s="65" t="str">
        <f>J27</f>
        <v/>
      </c>
      <c r="G38" s="3"/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-50</v>
      </c>
      <c r="D39" s="66">
        <v>10.0</v>
      </c>
      <c r="E39" s="67" t="str">
        <f>J32</f>
        <v/>
      </c>
      <c r="G39" s="3"/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</row>
    <row r="43" ht="12.75" customHeight="1">
      <c r="A43" s="43"/>
      <c r="B43" s="48" t="s">
        <v>15</v>
      </c>
      <c r="C43" s="49">
        <f>CEILING(C36*0.65,5)</f>
        <v>-15</v>
      </c>
      <c r="D43" s="50">
        <v>8.0</v>
      </c>
      <c r="E43" s="48" t="s">
        <v>15</v>
      </c>
      <c r="F43" s="49">
        <f>CEILING(C36*0.6,5)</f>
        <v>-15</v>
      </c>
      <c r="G43" s="50">
        <v>3.0</v>
      </c>
      <c r="H43" s="48" t="s">
        <v>15</v>
      </c>
      <c r="I43" s="49">
        <f>CEILING(C36*0.5,5)</f>
        <v>-10</v>
      </c>
      <c r="J43" s="50">
        <v>5.0</v>
      </c>
      <c r="K43" s="48" t="s">
        <v>15</v>
      </c>
      <c r="L43" s="49">
        <f>CEILING(C36*0.4,5)</f>
        <v>-10</v>
      </c>
      <c r="M43" s="50">
        <v>5.0</v>
      </c>
    </row>
    <row r="44" ht="12.75" customHeight="1">
      <c r="A44" s="43"/>
      <c r="B44" s="44"/>
      <c r="C44" s="3">
        <f>CEILING(C36*0.65,5)</f>
        <v>-15</v>
      </c>
      <c r="D44" s="51">
        <v>8.0</v>
      </c>
      <c r="E44" s="3"/>
      <c r="F44" s="3">
        <f>CEILING(C36*0.675,5)</f>
        <v>-15</v>
      </c>
      <c r="G44" s="51">
        <v>3.0</v>
      </c>
      <c r="H44" s="44"/>
      <c r="I44" s="3">
        <f>CEILING(C36*0.6,5)</f>
        <v>-15</v>
      </c>
      <c r="J44" s="51">
        <v>3.0</v>
      </c>
      <c r="K44" s="44"/>
      <c r="L44" s="3">
        <f>CEILING(C36*0.5,5)</f>
        <v>-10</v>
      </c>
      <c r="M44" s="51">
        <v>5.0</v>
      </c>
    </row>
    <row r="45" ht="12.75" customHeight="1">
      <c r="A45" s="43"/>
      <c r="B45" s="44"/>
      <c r="C45" s="3">
        <f>CEILING(C36*0.65,5)</f>
        <v>-15</v>
      </c>
      <c r="D45" s="51">
        <v>8.0</v>
      </c>
      <c r="E45" s="3"/>
      <c r="F45" s="3">
        <f>CEILING(C36*0.725,5)</f>
        <v>-15</v>
      </c>
      <c r="G45" s="51">
        <v>8.0</v>
      </c>
      <c r="H45" s="44"/>
      <c r="I45" s="3">
        <f>CEILING(C36*0.7,5)</f>
        <v>-15</v>
      </c>
      <c r="J45" s="51">
        <v>2.0</v>
      </c>
      <c r="K45" s="44"/>
      <c r="L45" s="3">
        <f>CEILING(C36*0.6,5)</f>
        <v>-15</v>
      </c>
      <c r="M45" s="51">
        <v>5.0</v>
      </c>
    </row>
    <row r="46" ht="12.75" customHeight="1">
      <c r="A46" s="43"/>
      <c r="B46" s="3"/>
      <c r="C46" s="3">
        <f>CEILING(C36*0.65,5)</f>
        <v>-15</v>
      </c>
      <c r="D46" s="51">
        <v>8.0</v>
      </c>
      <c r="E46" s="3"/>
      <c r="F46" s="3">
        <f>CEILING(C36*0.725,5)</f>
        <v>-15</v>
      </c>
      <c r="G46" s="51">
        <v>8.0</v>
      </c>
      <c r="H46" s="3"/>
      <c r="I46" s="3">
        <f>CEILING(C36*0.75,5)</f>
        <v>-15</v>
      </c>
      <c r="J46" s="51">
        <v>1.0</v>
      </c>
      <c r="K46" s="3"/>
      <c r="L46" s="3" t="s">
        <v>36</v>
      </c>
      <c r="M46" s="51" t="s">
        <v>36</v>
      </c>
    </row>
    <row r="47" ht="12.75" customHeight="1">
      <c r="A47" s="43"/>
      <c r="B47" s="53" t="s">
        <v>37</v>
      </c>
      <c r="C47" s="53">
        <f t="shared" ref="C47:C48" si="6">CEILING(C36*0.65,5)</f>
        <v>-15</v>
      </c>
      <c r="D47" s="54" t="s">
        <v>45</v>
      </c>
      <c r="E47" s="53" t="s">
        <v>39</v>
      </c>
      <c r="F47" s="53">
        <f>CEILING(C36*0.725,5)</f>
        <v>-15</v>
      </c>
      <c r="G47" s="54" t="s">
        <v>45</v>
      </c>
      <c r="H47" s="53" t="s">
        <v>35</v>
      </c>
      <c r="I47" s="53">
        <f>CEILING(C36*0.8,5)</f>
        <v>-20</v>
      </c>
      <c r="J47" s="85"/>
      <c r="K47" s="55"/>
      <c r="L47" s="55" t="s">
        <v>36</v>
      </c>
      <c r="M47" s="56" t="s">
        <v>36</v>
      </c>
    </row>
    <row r="48" ht="12.75" customHeight="1">
      <c r="A48" s="43"/>
      <c r="B48" s="48" t="s">
        <v>18</v>
      </c>
      <c r="C48" s="49">
        <f t="shared" si="6"/>
        <v>-30</v>
      </c>
      <c r="D48" s="50">
        <v>8.0</v>
      </c>
      <c r="E48" s="48" t="s">
        <v>18</v>
      </c>
      <c r="F48" s="49">
        <f>CEILING(C37*0.6,5)</f>
        <v>-30</v>
      </c>
      <c r="G48" s="50">
        <v>3.0</v>
      </c>
      <c r="H48" s="48" t="s">
        <v>18</v>
      </c>
      <c r="I48" s="49">
        <f>CEILING(C37*0.5,5)</f>
        <v>-25</v>
      </c>
      <c r="J48" s="50">
        <v>5.0</v>
      </c>
      <c r="K48" s="48" t="s">
        <v>18</v>
      </c>
      <c r="L48" s="49">
        <f>CEILING(C37*0.4,5)</f>
        <v>-20</v>
      </c>
      <c r="M48" s="50">
        <v>5.0</v>
      </c>
    </row>
    <row r="49" ht="12.75" customHeight="1">
      <c r="A49" s="43"/>
      <c r="B49" s="44"/>
      <c r="C49" s="3">
        <f>CEILING(C37*0.65,5)</f>
        <v>-30</v>
      </c>
      <c r="D49" s="51">
        <v>8.0</v>
      </c>
      <c r="E49" s="44"/>
      <c r="F49" s="3">
        <f>CEILING(C37*0.675,5)</f>
        <v>-30</v>
      </c>
      <c r="G49" s="51">
        <v>3.0</v>
      </c>
      <c r="H49" s="44"/>
      <c r="I49" s="3">
        <f>CEILING(C37*0.6,5)</f>
        <v>-30</v>
      </c>
      <c r="J49" s="51">
        <v>3.0</v>
      </c>
      <c r="K49" s="44"/>
      <c r="L49" s="3">
        <f>CEILING(C37*0.5,5)</f>
        <v>-25</v>
      </c>
      <c r="M49" s="51">
        <v>5.0</v>
      </c>
    </row>
    <row r="50" ht="12.75" customHeight="1">
      <c r="A50" s="43"/>
      <c r="B50" s="44"/>
      <c r="C50" s="3">
        <f>CEILING(C37*0.65,5)</f>
        <v>-30</v>
      </c>
      <c r="D50" s="51">
        <v>8.0</v>
      </c>
      <c r="E50" s="44"/>
      <c r="F50" s="3">
        <f>CEILING(C37*0.725,5)</f>
        <v>-35</v>
      </c>
      <c r="G50" s="51">
        <v>8.0</v>
      </c>
      <c r="H50" s="44"/>
      <c r="I50" s="3">
        <f>CEILING(C37*0.7,5)</f>
        <v>-35</v>
      </c>
      <c r="J50" s="51">
        <v>2.0</v>
      </c>
      <c r="K50" s="44"/>
      <c r="L50" s="3">
        <f>CEILING(C37*0.6,5)</f>
        <v>-30</v>
      </c>
      <c r="M50" s="51">
        <v>5.0</v>
      </c>
    </row>
    <row r="51" ht="12.75" customHeight="1">
      <c r="A51" s="43"/>
      <c r="B51" s="3"/>
      <c r="C51" s="3">
        <f>CEILING(C37*0.65,5)</f>
        <v>-30</v>
      </c>
      <c r="D51" s="51">
        <v>8.0</v>
      </c>
      <c r="E51" s="3"/>
      <c r="F51" s="3">
        <f>CEILING(C37*0.725,5)</f>
        <v>-35</v>
      </c>
      <c r="G51" s="51">
        <v>8.0</v>
      </c>
      <c r="H51" s="3"/>
      <c r="I51" s="3">
        <f>CEILING(C37*0.75,5)</f>
        <v>-35</v>
      </c>
      <c r="J51" s="51">
        <v>1.0</v>
      </c>
      <c r="K51" s="3"/>
      <c r="L51" s="3" t="s">
        <v>36</v>
      </c>
      <c r="M51" s="51" t="s">
        <v>36</v>
      </c>
    </row>
    <row r="52" ht="12.75" customHeight="1">
      <c r="A52" s="43"/>
      <c r="B52" s="53" t="s">
        <v>37</v>
      </c>
      <c r="C52" s="53">
        <f t="shared" ref="C52:C53" si="7">CEILING(C37*0.65,5)</f>
        <v>-30</v>
      </c>
      <c r="D52" s="54" t="s">
        <v>45</v>
      </c>
      <c r="E52" s="53" t="s">
        <v>39</v>
      </c>
      <c r="F52" s="53">
        <f>CEILING(C37*0.725,5)</f>
        <v>-35</v>
      </c>
      <c r="G52" s="54" t="s">
        <v>45</v>
      </c>
      <c r="H52" s="53" t="s">
        <v>35</v>
      </c>
      <c r="I52" s="53">
        <f>CEILING(C37*0.8,5)</f>
        <v>-40</v>
      </c>
      <c r="J52" s="85"/>
      <c r="K52" s="55"/>
      <c r="L52" s="55" t="s">
        <v>36</v>
      </c>
      <c r="M52" s="56" t="s">
        <v>36</v>
      </c>
    </row>
    <row r="53" ht="12.75" customHeight="1">
      <c r="A53" s="43"/>
      <c r="B53" s="48" t="s">
        <v>20</v>
      </c>
      <c r="C53" s="49">
        <f t="shared" si="7"/>
        <v>-15</v>
      </c>
      <c r="D53" s="50">
        <v>8.0</v>
      </c>
      <c r="E53" s="48" t="s">
        <v>20</v>
      </c>
      <c r="F53" s="49">
        <f>CEILING(C38*0.6,5)</f>
        <v>-15</v>
      </c>
      <c r="G53" s="50">
        <v>3.0</v>
      </c>
      <c r="H53" s="48" t="s">
        <v>20</v>
      </c>
      <c r="I53" s="49">
        <f>CEILING(C38*0.5,5)</f>
        <v>-10</v>
      </c>
      <c r="J53" s="50">
        <v>5.0</v>
      </c>
      <c r="K53" s="48" t="s">
        <v>20</v>
      </c>
      <c r="L53" s="49">
        <f>CEILING(C38*0.4,5)</f>
        <v>-10</v>
      </c>
      <c r="M53" s="50">
        <v>5.0</v>
      </c>
    </row>
    <row r="54" ht="12.75" customHeight="1">
      <c r="A54" s="43"/>
      <c r="B54" s="44"/>
      <c r="C54" s="3">
        <f>CEILING(C38*0.65,5)</f>
        <v>-15</v>
      </c>
      <c r="D54" s="51">
        <v>8.0</v>
      </c>
      <c r="E54" s="44"/>
      <c r="F54" s="3">
        <f>CEILING(C38*0.675,5)</f>
        <v>-15</v>
      </c>
      <c r="G54" s="51">
        <v>3.0</v>
      </c>
      <c r="H54" s="44"/>
      <c r="I54" s="3">
        <f>CEILING(C38*0.6,5)</f>
        <v>-15</v>
      </c>
      <c r="J54" s="51">
        <v>3.0</v>
      </c>
      <c r="K54" s="44"/>
      <c r="L54" s="3">
        <f>CEILING(C38*0.5,5)</f>
        <v>-10</v>
      </c>
      <c r="M54" s="51">
        <v>5.0</v>
      </c>
    </row>
    <row r="55" ht="12.75" customHeight="1">
      <c r="A55" s="43"/>
      <c r="B55" s="44"/>
      <c r="C55" s="3">
        <f>CEILING(C38*0.65,5)</f>
        <v>-15</v>
      </c>
      <c r="D55" s="51">
        <v>8.0</v>
      </c>
      <c r="E55" s="44"/>
      <c r="F55" s="3">
        <f>CEILING(C38*0.725,5)</f>
        <v>-15</v>
      </c>
      <c r="G55" s="51">
        <v>8.0</v>
      </c>
      <c r="H55" s="44"/>
      <c r="I55" s="3">
        <f>CEILING(C38*0.7,5)</f>
        <v>-15</v>
      </c>
      <c r="J55" s="51">
        <v>2.0</v>
      </c>
      <c r="K55" s="44"/>
      <c r="L55" s="3">
        <f>CEILING(C38*0.6,5)</f>
        <v>-15</v>
      </c>
      <c r="M55" s="51">
        <v>5.0</v>
      </c>
    </row>
    <row r="56" ht="12.75" customHeight="1">
      <c r="A56" s="43"/>
      <c r="B56" s="3"/>
      <c r="C56" s="3">
        <f>CEILING(C38*0.65,5)</f>
        <v>-15</v>
      </c>
      <c r="D56" s="51">
        <v>8.0</v>
      </c>
      <c r="E56" s="3"/>
      <c r="F56" s="3">
        <f>CEILING(C38*0.725,5)</f>
        <v>-15</v>
      </c>
      <c r="G56" s="51">
        <v>8.0</v>
      </c>
      <c r="H56" s="3"/>
      <c r="I56" s="3">
        <f>CEILING(C38*0.75,5)</f>
        <v>-15</v>
      </c>
      <c r="J56" s="51">
        <v>1.0</v>
      </c>
      <c r="K56" s="3"/>
      <c r="L56" s="3" t="s">
        <v>36</v>
      </c>
      <c r="M56" s="51" t="s">
        <v>36</v>
      </c>
    </row>
    <row r="57" ht="12.75" customHeight="1">
      <c r="A57" s="43"/>
      <c r="B57" s="53" t="s">
        <v>37</v>
      </c>
      <c r="C57" s="53">
        <f t="shared" ref="C57:C58" si="8">CEILING(C38*0.65,5)</f>
        <v>-15</v>
      </c>
      <c r="D57" s="54" t="s">
        <v>45</v>
      </c>
      <c r="E57" s="53" t="s">
        <v>39</v>
      </c>
      <c r="F57" s="53">
        <f>CEILING(C38*0.725,5)</f>
        <v>-15</v>
      </c>
      <c r="G57" s="54" t="s">
        <v>45</v>
      </c>
      <c r="H57" s="53" t="s">
        <v>35</v>
      </c>
      <c r="I57" s="53">
        <f>CEILING(C38*0.8,5)</f>
        <v>-20</v>
      </c>
      <c r="J57" s="85"/>
      <c r="K57" s="55"/>
      <c r="L57" s="55" t="s">
        <v>36</v>
      </c>
      <c r="M57" s="56" t="s">
        <v>36</v>
      </c>
    </row>
    <row r="58" ht="12.75" customHeight="1">
      <c r="A58" s="43"/>
      <c r="B58" s="44" t="s">
        <v>22</v>
      </c>
      <c r="C58" s="3">
        <f t="shared" si="8"/>
        <v>-30</v>
      </c>
      <c r="D58" s="50">
        <v>8.0</v>
      </c>
      <c r="E58" s="44" t="s">
        <v>22</v>
      </c>
      <c r="F58" s="49">
        <f>CEILING(C39*0.6,5)</f>
        <v>-30</v>
      </c>
      <c r="G58" s="50">
        <v>3.0</v>
      </c>
      <c r="H58" s="44" t="s">
        <v>22</v>
      </c>
      <c r="I58" s="49">
        <f>CEILING(C39*0.5,5)</f>
        <v>-25</v>
      </c>
      <c r="J58" s="50">
        <v>5.0</v>
      </c>
      <c r="K58" s="44" t="s">
        <v>22</v>
      </c>
      <c r="L58" s="3">
        <f>CEILING(C39*0.4,5)</f>
        <v>-20</v>
      </c>
      <c r="M58" s="51">
        <v>5.0</v>
      </c>
    </row>
    <row r="59" ht="12.75" customHeight="1">
      <c r="A59" s="43"/>
      <c r="B59" s="44"/>
      <c r="C59" s="3">
        <f>CEILING(C39*0.65,5)</f>
        <v>-30</v>
      </c>
      <c r="D59" s="51">
        <v>8.0</v>
      </c>
      <c r="E59" s="44"/>
      <c r="F59" s="3">
        <f>CEILING(C39*0.675,5)</f>
        <v>-30</v>
      </c>
      <c r="G59" s="51">
        <v>3.0</v>
      </c>
      <c r="H59" s="44"/>
      <c r="I59" s="3">
        <f>CEILING(C39*0.6,5)</f>
        <v>-30</v>
      </c>
      <c r="J59" s="51">
        <v>3.0</v>
      </c>
      <c r="K59" s="44"/>
      <c r="L59" s="3">
        <f>CEILING(C39*0.5,5)</f>
        <v>-25</v>
      </c>
      <c r="M59" s="51">
        <v>5.0</v>
      </c>
    </row>
    <row r="60" ht="12.75" customHeight="1">
      <c r="A60" s="43"/>
      <c r="B60" s="44"/>
      <c r="C60" s="3">
        <f>CEILING(C39*0.65,5)</f>
        <v>-30</v>
      </c>
      <c r="D60" s="51">
        <v>8.0</v>
      </c>
      <c r="E60" s="44"/>
      <c r="F60" s="3">
        <f>CEILING(C39*0.725,5)</f>
        <v>-35</v>
      </c>
      <c r="G60" s="51">
        <v>8.0</v>
      </c>
      <c r="H60" s="44"/>
      <c r="I60" s="3">
        <f>CEILING(C39*0.7,5)</f>
        <v>-35</v>
      </c>
      <c r="J60" s="51">
        <v>2.0</v>
      </c>
      <c r="K60" s="44"/>
      <c r="L60" s="3">
        <f>CEILING(C39*0.6,5)</f>
        <v>-30</v>
      </c>
      <c r="M60" s="51">
        <v>5.0</v>
      </c>
    </row>
    <row r="61" ht="12.75" customHeight="1">
      <c r="A61" s="43"/>
      <c r="B61" s="3"/>
      <c r="C61" s="3">
        <f>CEILING(C39*0.65,5)</f>
        <v>-30</v>
      </c>
      <c r="D61" s="51">
        <v>8.0</v>
      </c>
      <c r="E61" s="3"/>
      <c r="F61" s="3">
        <f>CEILING(C39*0.725,5)</f>
        <v>-35</v>
      </c>
      <c r="G61" s="51">
        <v>8.0</v>
      </c>
      <c r="H61" s="3"/>
      <c r="I61" s="3">
        <f>CEILING(C39*0.75,5)</f>
        <v>-35</v>
      </c>
      <c r="J61" s="51">
        <v>1.0</v>
      </c>
      <c r="K61" s="3"/>
      <c r="L61" s="3" t="s">
        <v>36</v>
      </c>
      <c r="M61" s="51" t="s">
        <v>36</v>
      </c>
    </row>
    <row r="62" ht="12.75" customHeight="1">
      <c r="A62" s="57"/>
      <c r="B62" s="53" t="s">
        <v>37</v>
      </c>
      <c r="C62" s="53">
        <f>CEILING(C39*0.65,5)</f>
        <v>-30</v>
      </c>
      <c r="D62" s="54" t="s">
        <v>45</v>
      </c>
      <c r="E62" s="53" t="s">
        <v>39</v>
      </c>
      <c r="F62" s="53">
        <f>CEILING(C39*0.725,5)</f>
        <v>-35</v>
      </c>
      <c r="G62" s="54" t="s">
        <v>45</v>
      </c>
      <c r="H62" s="53" t="s">
        <v>35</v>
      </c>
      <c r="I62" s="53">
        <f>CEILING(C39*0.8,5)</f>
        <v>-40</v>
      </c>
      <c r="J62" s="85"/>
      <c r="K62" s="55"/>
      <c r="L62" s="55" t="s">
        <v>36</v>
      </c>
      <c r="M62" s="56" t="s">
        <v>36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3"/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-45</v>
      </c>
      <c r="D65" s="44">
        <v>8.0</v>
      </c>
      <c r="E65" s="63" t="str">
        <f>J47</f>
        <v/>
      </c>
      <c r="F65" s="3"/>
      <c r="G65" s="3"/>
      <c r="H65" s="3"/>
      <c r="I65" s="3"/>
      <c r="J65" s="3"/>
      <c r="K65" s="3"/>
      <c r="L65" s="3"/>
      <c r="M65" s="3"/>
    </row>
    <row r="66" ht="12.75" customHeight="1">
      <c r="A66" s="59"/>
      <c r="B66" s="26" t="s">
        <v>18</v>
      </c>
      <c r="C66" s="27">
        <f>CEILING(((E66-D66)*5)+C37,5)</f>
        <v>-90</v>
      </c>
      <c r="D66" s="44">
        <v>8.0</v>
      </c>
      <c r="E66" s="65" t="str">
        <f>J52</f>
        <v/>
      </c>
      <c r="F66" s="3"/>
      <c r="G66" s="3"/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-45</v>
      </c>
      <c r="D67" s="44">
        <v>8.0</v>
      </c>
      <c r="E67" s="65" t="str">
        <f>J57</f>
        <v/>
      </c>
      <c r="F67" s="3"/>
      <c r="G67" s="3"/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-90</v>
      </c>
      <c r="D68" s="66">
        <v>8.0</v>
      </c>
      <c r="E68" s="67" t="str">
        <f>J62</f>
        <v/>
      </c>
      <c r="F68" s="3"/>
      <c r="G68" s="3"/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</row>
    <row r="72" ht="12.75" customHeight="1">
      <c r="A72" s="43"/>
      <c r="B72" s="48" t="s">
        <v>15</v>
      </c>
      <c r="C72" s="49">
        <f>CEILING(C65*0.7,5)</f>
        <v>-30</v>
      </c>
      <c r="D72" s="50">
        <v>5.0</v>
      </c>
      <c r="E72" s="48" t="s">
        <v>15</v>
      </c>
      <c r="F72" s="49">
        <f>CEILING(C65*0.65,5)</f>
        <v>-25</v>
      </c>
      <c r="G72" s="50">
        <v>2.0</v>
      </c>
      <c r="H72" s="48" t="s">
        <v>15</v>
      </c>
      <c r="I72" s="49">
        <f>CEILING(C65*0.5,5)</f>
        <v>-20</v>
      </c>
      <c r="J72" s="49">
        <v>5.0</v>
      </c>
      <c r="K72" s="19" t="s">
        <v>15</v>
      </c>
      <c r="L72" s="72">
        <f>CEILING(C65*0.4,5)</f>
        <v>-15</v>
      </c>
      <c r="M72" s="20">
        <v>5.0</v>
      </c>
    </row>
    <row r="73" ht="12.75" customHeight="1">
      <c r="A73" s="43"/>
      <c r="B73" s="44"/>
      <c r="C73" s="3">
        <f>CEILING(C65*0.7,5)</f>
        <v>-30</v>
      </c>
      <c r="D73" s="51">
        <v>5.0</v>
      </c>
      <c r="E73" s="44"/>
      <c r="F73" s="3">
        <f>CEILING(C65*0.725,5)</f>
        <v>-30</v>
      </c>
      <c r="G73" s="51">
        <v>2.0</v>
      </c>
      <c r="H73" s="44"/>
      <c r="I73" s="3">
        <f>CEILING(C65*0.6,5)</f>
        <v>-25</v>
      </c>
      <c r="J73" s="3">
        <v>3.0</v>
      </c>
      <c r="K73" s="26"/>
      <c r="L73" s="3">
        <f>CEILING(C65*0.5,5)</f>
        <v>-20</v>
      </c>
      <c r="M73" s="27">
        <v>5.0</v>
      </c>
    </row>
    <row r="74" ht="12.75" customHeight="1">
      <c r="A74" s="43"/>
      <c r="B74" s="44"/>
      <c r="C74" s="3">
        <f>CEILING(C65*0.7,5)</f>
        <v>-30</v>
      </c>
      <c r="D74" s="51">
        <v>5.0</v>
      </c>
      <c r="E74" s="44"/>
      <c r="F74" s="3">
        <f>CEILING(C65*0.775,5)</f>
        <v>-30</v>
      </c>
      <c r="G74" s="51">
        <v>5.0</v>
      </c>
      <c r="H74" s="44"/>
      <c r="I74" s="3">
        <f>CEILING(C65*0.7,5)</f>
        <v>-30</v>
      </c>
      <c r="J74" s="3">
        <v>2.0</v>
      </c>
      <c r="K74" s="26"/>
      <c r="L74" s="3">
        <f>CEILING(C65*0.6,5)</f>
        <v>-25</v>
      </c>
      <c r="M74" s="27">
        <v>5.0</v>
      </c>
    </row>
    <row r="75" ht="12.75" customHeight="1">
      <c r="A75" s="43"/>
      <c r="B75" s="44"/>
      <c r="C75" s="3">
        <f>CEILING(C65*0.7,5)</f>
        <v>-30</v>
      </c>
      <c r="D75" s="51">
        <v>5.0</v>
      </c>
      <c r="E75" s="44"/>
      <c r="F75" s="3">
        <f>CEILING(C65*0.775,5)</f>
        <v>-30</v>
      </c>
      <c r="G75" s="51">
        <v>5.0</v>
      </c>
      <c r="H75" s="44"/>
      <c r="I75" s="3">
        <f>CEILING(C65*0.75,5)</f>
        <v>-30</v>
      </c>
      <c r="J75" s="3">
        <v>1.0</v>
      </c>
      <c r="K75" s="26"/>
      <c r="L75" s="3"/>
      <c r="M75" s="27" t="s">
        <v>36</v>
      </c>
    </row>
    <row r="76" ht="12.75" customHeight="1">
      <c r="A76" s="43"/>
      <c r="B76" s="3"/>
      <c r="C76" s="3">
        <f>CEILING(C65*0.7,5)</f>
        <v>-30</v>
      </c>
      <c r="D76" s="51">
        <v>5.0</v>
      </c>
      <c r="E76" s="3"/>
      <c r="F76" s="3">
        <f>CEILING(C65*0.775,5)</f>
        <v>-30</v>
      </c>
      <c r="G76" s="51">
        <v>5.0</v>
      </c>
      <c r="H76" s="3"/>
      <c r="I76" s="3">
        <f>CEILING(C65*0.8,5)</f>
        <v>-35</v>
      </c>
      <c r="J76" s="3">
        <v>1.0</v>
      </c>
      <c r="K76" s="73"/>
      <c r="L76" s="3"/>
      <c r="M76" s="27" t="s">
        <v>36</v>
      </c>
    </row>
    <row r="77" ht="12.75" customHeight="1">
      <c r="A77" s="43"/>
      <c r="B77" s="53" t="s">
        <v>37</v>
      </c>
      <c r="C77" s="53">
        <f t="shared" ref="C77:C78" si="9">CEILING(C65*0.7,5)</f>
        <v>-30</v>
      </c>
      <c r="D77" s="54" t="s">
        <v>47</v>
      </c>
      <c r="E77" s="53" t="s">
        <v>39</v>
      </c>
      <c r="F77" s="53">
        <f>CEILING(C65*0.775,5)</f>
        <v>-30</v>
      </c>
      <c r="G77" s="54" t="s">
        <v>47</v>
      </c>
      <c r="H77" s="53" t="s">
        <v>35</v>
      </c>
      <c r="I77" s="53">
        <f>CEILING(C65*0.85,5)</f>
        <v>-35</v>
      </c>
      <c r="J77" s="127"/>
      <c r="K77" s="75"/>
      <c r="L77" s="76"/>
      <c r="M77" s="31" t="s">
        <v>36</v>
      </c>
    </row>
    <row r="78" ht="12.75" customHeight="1">
      <c r="A78" s="43"/>
      <c r="B78" s="48" t="s">
        <v>18</v>
      </c>
      <c r="C78" s="49">
        <f t="shared" si="9"/>
        <v>-60</v>
      </c>
      <c r="D78" s="50">
        <v>5.0</v>
      </c>
      <c r="E78" s="48" t="s">
        <v>18</v>
      </c>
      <c r="F78" s="49">
        <f>CEILING(C66*0.65,5)</f>
        <v>-55</v>
      </c>
      <c r="G78" s="50">
        <v>2.0</v>
      </c>
      <c r="H78" s="48" t="s">
        <v>18</v>
      </c>
      <c r="I78" s="49">
        <f>CEILING(C66*0.5,5)</f>
        <v>-45</v>
      </c>
      <c r="J78" s="49">
        <v>5.0</v>
      </c>
      <c r="K78" s="19" t="s">
        <v>18</v>
      </c>
      <c r="L78" s="72">
        <f>CEILING(C66*0.4,5)</f>
        <v>-35</v>
      </c>
      <c r="M78" s="20">
        <v>5.0</v>
      </c>
    </row>
    <row r="79" ht="12.75" customHeight="1">
      <c r="A79" s="43"/>
      <c r="B79" s="44"/>
      <c r="C79" s="3">
        <f>CEILING(C66*0.7,5)</f>
        <v>-60</v>
      </c>
      <c r="D79" s="51">
        <v>5.0</v>
      </c>
      <c r="E79" s="44"/>
      <c r="F79" s="3">
        <f>CEILING(C66*0.725,5)</f>
        <v>-65</v>
      </c>
      <c r="G79" s="51">
        <v>2.0</v>
      </c>
      <c r="H79" s="44"/>
      <c r="I79" s="3">
        <f>CEILING(C66*0.6,5)</f>
        <v>-50</v>
      </c>
      <c r="J79" s="3">
        <v>3.0</v>
      </c>
      <c r="K79" s="26"/>
      <c r="L79" s="3">
        <f>CEILING(C66*0.5,5)</f>
        <v>-45</v>
      </c>
      <c r="M79" s="27">
        <v>5.0</v>
      </c>
    </row>
    <row r="80" ht="12.75" customHeight="1">
      <c r="A80" s="43"/>
      <c r="B80" s="44"/>
      <c r="C80" s="3">
        <f>CEILING(C66*0.7,5)</f>
        <v>-60</v>
      </c>
      <c r="D80" s="51">
        <v>5.0</v>
      </c>
      <c r="E80" s="44"/>
      <c r="F80" s="3">
        <f>CEILING(C66*0.775,5)</f>
        <v>-65</v>
      </c>
      <c r="G80" s="51">
        <v>5.0</v>
      </c>
      <c r="H80" s="44"/>
      <c r="I80" s="3">
        <f>CEILING(C66*0.7,5)</f>
        <v>-60</v>
      </c>
      <c r="J80" s="3">
        <v>2.0</v>
      </c>
      <c r="K80" s="26"/>
      <c r="L80" s="3">
        <f>CEILING(C66*0.6,5)</f>
        <v>-50</v>
      </c>
      <c r="M80" s="27">
        <v>5.0</v>
      </c>
    </row>
    <row r="81" ht="12.75" customHeight="1">
      <c r="A81" s="43"/>
      <c r="B81" s="44"/>
      <c r="C81" s="3">
        <f>CEILING(C66*0.7,5)</f>
        <v>-60</v>
      </c>
      <c r="D81" s="51">
        <v>5.0</v>
      </c>
      <c r="E81" s="44"/>
      <c r="F81" s="3">
        <f>CEILING(C66*0.775,5)</f>
        <v>-65</v>
      </c>
      <c r="G81" s="51">
        <v>5.0</v>
      </c>
      <c r="H81" s="44"/>
      <c r="I81" s="3">
        <f>CEILING(C66*0.75,5)</f>
        <v>-65</v>
      </c>
      <c r="J81" s="3">
        <v>1.0</v>
      </c>
      <c r="K81" s="26"/>
      <c r="L81" s="3"/>
      <c r="M81" s="27" t="s">
        <v>36</v>
      </c>
    </row>
    <row r="82" ht="12.75" customHeight="1">
      <c r="A82" s="43"/>
      <c r="B82" s="3"/>
      <c r="C82" s="3">
        <f>CEILING(C66*0.7,5)</f>
        <v>-60</v>
      </c>
      <c r="D82" s="51">
        <v>5.0</v>
      </c>
      <c r="E82" s="3"/>
      <c r="F82" s="3">
        <f>CEILING(C66*0.775,5)</f>
        <v>-65</v>
      </c>
      <c r="G82" s="51">
        <v>5.0</v>
      </c>
      <c r="H82" s="3"/>
      <c r="I82" s="3">
        <f>CEILING(C66*0.8,5)</f>
        <v>-70</v>
      </c>
      <c r="J82" s="3">
        <v>1.0</v>
      </c>
      <c r="K82" s="73"/>
      <c r="L82" s="3"/>
      <c r="M82" s="27" t="s">
        <v>36</v>
      </c>
    </row>
    <row r="83" ht="12.75" customHeight="1">
      <c r="A83" s="43"/>
      <c r="B83" s="53" t="s">
        <v>37</v>
      </c>
      <c r="C83" s="53">
        <f t="shared" ref="C83:C84" si="10">CEILING(C66*0.7,5)</f>
        <v>-60</v>
      </c>
      <c r="D83" s="54" t="s">
        <v>47</v>
      </c>
      <c r="E83" s="53" t="s">
        <v>39</v>
      </c>
      <c r="F83" s="53">
        <f>CEILING(C66*0.775,5)</f>
        <v>-65</v>
      </c>
      <c r="G83" s="54" t="s">
        <v>47</v>
      </c>
      <c r="H83" s="53" t="s">
        <v>35</v>
      </c>
      <c r="I83" s="53">
        <f>CEILING(C66*0.85,5)</f>
        <v>-75</v>
      </c>
      <c r="J83" s="127"/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0"/>
        <v>-30</v>
      </c>
      <c r="D84" s="50">
        <v>5.0</v>
      </c>
      <c r="E84" s="48" t="s">
        <v>20</v>
      </c>
      <c r="F84" s="49">
        <f>CEILING(C67*0.65,5)</f>
        <v>-25</v>
      </c>
      <c r="G84" s="50">
        <v>2.0</v>
      </c>
      <c r="H84" s="48" t="s">
        <v>20</v>
      </c>
      <c r="I84" s="49">
        <f>CEILING(C67*0.5,5)</f>
        <v>-20</v>
      </c>
      <c r="J84" s="49">
        <v>5.0</v>
      </c>
      <c r="K84" s="19" t="s">
        <v>20</v>
      </c>
      <c r="L84" s="72">
        <f>CEILING(C67*0.4,5)</f>
        <v>-15</v>
      </c>
      <c r="M84" s="20">
        <v>5.0</v>
      </c>
    </row>
    <row r="85" ht="12.75" customHeight="1">
      <c r="A85" s="43"/>
      <c r="B85" s="3"/>
      <c r="C85" s="3">
        <f>CEILING(C67*0.7,5)</f>
        <v>-30</v>
      </c>
      <c r="D85" s="51">
        <v>5.0</v>
      </c>
      <c r="E85" s="3"/>
      <c r="F85" s="3">
        <f>CEILING(C67*0.725,5)</f>
        <v>-30</v>
      </c>
      <c r="G85" s="51">
        <v>2.0</v>
      </c>
      <c r="H85" s="3"/>
      <c r="I85" s="3">
        <f>CEILING(C67*0.6,5)</f>
        <v>-25</v>
      </c>
      <c r="J85" s="3">
        <v>3.0</v>
      </c>
      <c r="K85" s="73"/>
      <c r="L85" s="3">
        <f>CEILING(C67*0.5,5)</f>
        <v>-20</v>
      </c>
      <c r="M85" s="27">
        <v>5.0</v>
      </c>
    </row>
    <row r="86" ht="12.75" customHeight="1">
      <c r="A86" s="43"/>
      <c r="B86" s="3"/>
      <c r="C86" s="3">
        <f>CEILING(C67*0.7,5)</f>
        <v>-30</v>
      </c>
      <c r="D86" s="51">
        <v>5.0</v>
      </c>
      <c r="E86" s="3"/>
      <c r="F86" s="3">
        <f>CEILING(C67*0.775,5)</f>
        <v>-30</v>
      </c>
      <c r="G86" s="51">
        <v>5.0</v>
      </c>
      <c r="H86" s="3"/>
      <c r="I86" s="3">
        <f>CEILING(C67*0.7,5)</f>
        <v>-30</v>
      </c>
      <c r="J86" s="3">
        <v>2.0</v>
      </c>
      <c r="K86" s="73"/>
      <c r="L86" s="3">
        <f>CEILING(C67*0.6,5)</f>
        <v>-25</v>
      </c>
      <c r="M86" s="27">
        <v>5.0</v>
      </c>
    </row>
    <row r="87" ht="12.75" customHeight="1">
      <c r="A87" s="43"/>
      <c r="B87" s="3"/>
      <c r="C87" s="3">
        <f>CEILING(C67*0.7,5)</f>
        <v>-30</v>
      </c>
      <c r="D87" s="51">
        <v>5.0</v>
      </c>
      <c r="E87" s="3"/>
      <c r="F87" s="3">
        <f>CEILING(C67*0.775,5)</f>
        <v>-30</v>
      </c>
      <c r="G87" s="51">
        <v>5.0</v>
      </c>
      <c r="H87" s="3"/>
      <c r="I87" s="3">
        <f>CEILING(C67*0.75,5)</f>
        <v>-30</v>
      </c>
      <c r="J87" s="3">
        <v>1.0</v>
      </c>
      <c r="K87" s="73"/>
      <c r="L87" s="3"/>
      <c r="M87" s="27" t="s">
        <v>36</v>
      </c>
    </row>
    <row r="88" ht="12.75" customHeight="1">
      <c r="A88" s="43"/>
      <c r="B88" s="3"/>
      <c r="C88" s="3">
        <f>CEILING(C67*0.7,5)</f>
        <v>-30</v>
      </c>
      <c r="D88" s="51">
        <v>5.0</v>
      </c>
      <c r="E88" s="3"/>
      <c r="F88" s="3">
        <f>CEILING(C67*0.775,5)</f>
        <v>-30</v>
      </c>
      <c r="G88" s="51">
        <v>5.0</v>
      </c>
      <c r="H88" s="3"/>
      <c r="I88" s="3">
        <f>CEILING(C67*0.8,5)</f>
        <v>-35</v>
      </c>
      <c r="J88" s="3">
        <v>1.0</v>
      </c>
      <c r="K88" s="73"/>
      <c r="L88" s="3"/>
      <c r="M88" s="27" t="s">
        <v>36</v>
      </c>
    </row>
    <row r="89" ht="12.75" customHeight="1">
      <c r="A89" s="43"/>
      <c r="B89" s="53" t="s">
        <v>37</v>
      </c>
      <c r="C89" s="53">
        <f t="shared" ref="C89:C90" si="11">CEILING(C67*0.7,5)</f>
        <v>-30</v>
      </c>
      <c r="D89" s="54" t="s">
        <v>47</v>
      </c>
      <c r="E89" s="53" t="s">
        <v>39</v>
      </c>
      <c r="F89" s="53">
        <f>CEILING(C67*0.775,5)</f>
        <v>-30</v>
      </c>
      <c r="G89" s="54" t="s">
        <v>47</v>
      </c>
      <c r="H89" s="53" t="s">
        <v>35</v>
      </c>
      <c r="I89" s="53">
        <f>CEILING(C67*0.85,5)</f>
        <v>-35</v>
      </c>
      <c r="J89" s="127"/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1"/>
        <v>-60</v>
      </c>
      <c r="D90" s="50">
        <v>5.0</v>
      </c>
      <c r="E90" s="44" t="s">
        <v>22</v>
      </c>
      <c r="F90" s="49">
        <f>CEILING(C68*0.65,5)</f>
        <v>-55</v>
      </c>
      <c r="G90" s="51">
        <v>2.0</v>
      </c>
      <c r="H90" s="44" t="s">
        <v>22</v>
      </c>
      <c r="I90" s="49">
        <f>CEILING(C68*0.5,5)</f>
        <v>-45</v>
      </c>
      <c r="J90" s="49">
        <v>5.0</v>
      </c>
      <c r="K90" s="19" t="s">
        <v>22</v>
      </c>
      <c r="L90" s="72">
        <f>CEILING(C68*0.4,5)</f>
        <v>-35</v>
      </c>
      <c r="M90" s="20">
        <v>5.0</v>
      </c>
    </row>
    <row r="91" ht="12.75" customHeight="1">
      <c r="A91" s="43"/>
      <c r="B91" s="44"/>
      <c r="C91" s="3">
        <f>CEILING(C68*0.7,5)</f>
        <v>-60</v>
      </c>
      <c r="D91" s="51">
        <v>5.0</v>
      </c>
      <c r="E91" s="44"/>
      <c r="F91" s="3">
        <f>CEILING(C68*0.725,5)</f>
        <v>-65</v>
      </c>
      <c r="G91" s="51">
        <v>2.0</v>
      </c>
      <c r="H91" s="44"/>
      <c r="I91" s="3">
        <f>CEILING(C68*0.6,5)</f>
        <v>-50</v>
      </c>
      <c r="J91" s="3">
        <v>3.0</v>
      </c>
      <c r="K91" s="26"/>
      <c r="L91" s="3">
        <f>CEILING(C68*0.5,5)</f>
        <v>-45</v>
      </c>
      <c r="M91" s="27">
        <v>5.0</v>
      </c>
    </row>
    <row r="92" ht="12.75" customHeight="1">
      <c r="A92" s="43"/>
      <c r="B92" s="44"/>
      <c r="C92" s="3">
        <f>CEILING(C68*0.7,5)</f>
        <v>-60</v>
      </c>
      <c r="D92" s="51">
        <v>5.0</v>
      </c>
      <c r="E92" s="44"/>
      <c r="F92" s="3">
        <f>CEILING(C68*0.775,5)</f>
        <v>-65</v>
      </c>
      <c r="G92" s="51">
        <v>5.0</v>
      </c>
      <c r="H92" s="44"/>
      <c r="I92" s="3">
        <f>CEILING(C68*0.7,5)</f>
        <v>-60</v>
      </c>
      <c r="J92" s="3">
        <v>2.0</v>
      </c>
      <c r="K92" s="26"/>
      <c r="L92" s="3">
        <f>CEILING(C68*0.6,5)</f>
        <v>-50</v>
      </c>
      <c r="M92" s="27">
        <v>5.0</v>
      </c>
    </row>
    <row r="93" ht="12.75" customHeight="1">
      <c r="A93" s="43"/>
      <c r="B93" s="44"/>
      <c r="C93" s="3">
        <f>CEILING(C68*0.7,5)</f>
        <v>-60</v>
      </c>
      <c r="D93" s="51">
        <v>5.0</v>
      </c>
      <c r="E93" s="44"/>
      <c r="F93" s="3">
        <f>CEILING(C68*0.775,5)</f>
        <v>-65</v>
      </c>
      <c r="G93" s="51">
        <v>5.0</v>
      </c>
      <c r="H93" s="44"/>
      <c r="I93" s="3">
        <f>CEILING(C68*0.75,5)</f>
        <v>-65</v>
      </c>
      <c r="J93" s="3">
        <v>1.0</v>
      </c>
      <c r="K93" s="26"/>
      <c r="L93" s="3"/>
      <c r="M93" s="27" t="s">
        <v>36</v>
      </c>
    </row>
    <row r="94" ht="12.75" customHeight="1">
      <c r="A94" s="43"/>
      <c r="B94" s="3"/>
      <c r="C94" s="3">
        <f>CEILING(C68*0.7,5)</f>
        <v>-60</v>
      </c>
      <c r="D94" s="51">
        <v>5.0</v>
      </c>
      <c r="E94" s="3"/>
      <c r="F94" s="3">
        <f>CEILING(C68*0.775,5)</f>
        <v>-65</v>
      </c>
      <c r="G94" s="51">
        <v>5.0</v>
      </c>
      <c r="H94" s="3"/>
      <c r="I94" s="3">
        <f>CEILING(C68*0.8,5)</f>
        <v>-70</v>
      </c>
      <c r="J94" s="3">
        <v>1.0</v>
      </c>
      <c r="K94" s="73"/>
      <c r="L94" s="3"/>
      <c r="M94" s="27" t="s">
        <v>36</v>
      </c>
    </row>
    <row r="95" ht="12.75" customHeight="1">
      <c r="A95" s="57"/>
      <c r="B95" s="53" t="s">
        <v>37</v>
      </c>
      <c r="C95" s="53">
        <f>CEILING(C68*0.7,5)</f>
        <v>-60</v>
      </c>
      <c r="D95" s="54" t="s">
        <v>47</v>
      </c>
      <c r="E95" s="53" t="s">
        <v>39</v>
      </c>
      <c r="F95" s="53">
        <f>CEILING(C68*0.775,5)</f>
        <v>-65</v>
      </c>
      <c r="G95" s="54" t="s">
        <v>47</v>
      </c>
      <c r="H95" s="53" t="s">
        <v>35</v>
      </c>
      <c r="I95" s="53">
        <f>CEILING(C68*0.85,5)</f>
        <v>-75</v>
      </c>
      <c r="J95" s="127"/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44"/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-55</v>
      </c>
      <c r="D98" s="44">
        <v>5.0</v>
      </c>
      <c r="E98" s="63" t="str">
        <f>J77</f>
        <v/>
      </c>
      <c r="F98" s="44"/>
      <c r="G98" s="44"/>
      <c r="H98" s="3"/>
      <c r="I98" s="3"/>
      <c r="J98" s="44"/>
      <c r="K98" s="3"/>
      <c r="L98" s="3"/>
      <c r="M98" s="3"/>
    </row>
    <row r="99" ht="12.75" customHeight="1">
      <c r="A99" s="59"/>
      <c r="B99" s="26" t="s">
        <v>18</v>
      </c>
      <c r="C99" s="27">
        <f>CEILING(((E99-D99)*5)+C66,5)</f>
        <v>-115</v>
      </c>
      <c r="D99" s="44">
        <v>5.0</v>
      </c>
      <c r="E99" s="65" t="str">
        <f>J83</f>
        <v/>
      </c>
      <c r="F99" s="44"/>
      <c r="G99" s="44"/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-55</v>
      </c>
      <c r="D100" s="44">
        <v>5.0</v>
      </c>
      <c r="E100" s="65" t="str">
        <f>J89</f>
        <v/>
      </c>
      <c r="F100" s="44"/>
      <c r="G100" s="44"/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-115</v>
      </c>
      <c r="D101" s="66">
        <v>5.0</v>
      </c>
      <c r="E101" s="67" t="str">
        <f>J95</f>
        <v/>
      </c>
      <c r="F101" s="44"/>
      <c r="G101" s="44"/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</row>
    <row r="105" ht="12.75" customHeight="1">
      <c r="A105" s="43"/>
      <c r="B105" s="48" t="s">
        <v>15</v>
      </c>
      <c r="C105" s="49">
        <f>CEILING(C98*0.75,5)</f>
        <v>-40</v>
      </c>
      <c r="D105" s="50">
        <v>3.0</v>
      </c>
      <c r="E105" s="48" t="s">
        <v>15</v>
      </c>
      <c r="F105" s="49">
        <f>CEILING(C98*0.7,5)</f>
        <v>-35</v>
      </c>
      <c r="G105" s="50">
        <v>1.0</v>
      </c>
      <c r="H105" s="48" t="s">
        <v>15</v>
      </c>
      <c r="I105" s="49">
        <f>CEILING(C98*0.5,5)</f>
        <v>-25</v>
      </c>
      <c r="J105" s="50">
        <v>5.0</v>
      </c>
      <c r="K105" s="48" t="s">
        <v>15</v>
      </c>
      <c r="L105" s="49">
        <f>CEILING(C98*0.4,5)</f>
        <v>-20</v>
      </c>
      <c r="M105" s="50">
        <v>5.0</v>
      </c>
    </row>
    <row r="106" ht="12.75" customHeight="1">
      <c r="A106" s="43"/>
      <c r="B106" s="44"/>
      <c r="C106" s="3">
        <f>CEILING(C98*0.75,5)</f>
        <v>-40</v>
      </c>
      <c r="D106" s="51">
        <v>3.0</v>
      </c>
      <c r="E106" s="44"/>
      <c r="F106" s="3">
        <f>CEILING(C98*0.775,5)</f>
        <v>-40</v>
      </c>
      <c r="G106" s="51">
        <v>1.0</v>
      </c>
      <c r="H106" s="44"/>
      <c r="I106" s="3">
        <f>CEILING(C98*0.6,5)</f>
        <v>-30</v>
      </c>
      <c r="J106" s="51">
        <v>3.0</v>
      </c>
      <c r="K106" s="44"/>
      <c r="L106" s="3">
        <f>CEILING(C98*0.5,5)</f>
        <v>-25</v>
      </c>
      <c r="M106" s="51">
        <v>5.0</v>
      </c>
    </row>
    <row r="107" ht="12.75" customHeight="1">
      <c r="A107" s="43"/>
      <c r="B107" s="44"/>
      <c r="C107" s="3">
        <f>CEILING(C98*0.75,5)</f>
        <v>-40</v>
      </c>
      <c r="D107" s="51">
        <v>3.0</v>
      </c>
      <c r="E107" s="44"/>
      <c r="F107" s="3">
        <f>CEILING(C98*0.825,5)</f>
        <v>-45</v>
      </c>
      <c r="G107" s="51">
        <v>3.0</v>
      </c>
      <c r="H107" s="44"/>
      <c r="I107" s="3">
        <f>CEILING(C98*0.7,5)</f>
        <v>-35</v>
      </c>
      <c r="J107" s="51">
        <v>2.0</v>
      </c>
      <c r="K107" s="44"/>
      <c r="L107" s="3">
        <f>CEILING(C98*0.6,5)</f>
        <v>-30</v>
      </c>
      <c r="M107" s="51">
        <v>5.0</v>
      </c>
    </row>
    <row r="108" ht="12.75" customHeight="1">
      <c r="A108" s="43"/>
      <c r="B108" s="44"/>
      <c r="C108" s="3">
        <f>CEILING(C98*0.75,5)</f>
        <v>-40</v>
      </c>
      <c r="D108" s="51">
        <v>3.0</v>
      </c>
      <c r="E108" s="44"/>
      <c r="F108" s="3">
        <f>CEILING(C98*0.825,5)</f>
        <v>-45</v>
      </c>
      <c r="G108" s="51">
        <v>3.0</v>
      </c>
      <c r="H108" s="44"/>
      <c r="I108" s="3">
        <f>CEILING(C98*0.75,5)</f>
        <v>-40</v>
      </c>
      <c r="J108" s="51">
        <v>1.0</v>
      </c>
      <c r="K108" s="44"/>
      <c r="L108" s="3"/>
      <c r="M108" s="51" t="s">
        <v>36</v>
      </c>
    </row>
    <row r="109" ht="12.75" customHeight="1">
      <c r="A109" s="43"/>
      <c r="B109" s="44"/>
      <c r="C109" s="3">
        <f>CEILING(C98*0.75,5)</f>
        <v>-40</v>
      </c>
      <c r="D109" s="51">
        <v>3.0</v>
      </c>
      <c r="E109" s="44"/>
      <c r="F109" s="3">
        <f>CEILING(C98*0.825,5)</f>
        <v>-45</v>
      </c>
      <c r="G109" s="51">
        <v>3.0</v>
      </c>
      <c r="H109" s="44"/>
      <c r="I109" s="3">
        <f>CEILING(C98*0.8,5)</f>
        <v>-40</v>
      </c>
      <c r="J109" s="51">
        <v>1.0</v>
      </c>
      <c r="K109" s="44"/>
      <c r="L109" s="3"/>
      <c r="M109" s="51" t="s">
        <v>36</v>
      </c>
    </row>
    <row r="110" ht="12.75" customHeight="1">
      <c r="A110" s="43"/>
      <c r="B110" s="3"/>
      <c r="C110" s="3">
        <f>CEILING(C98*0.75,5)</f>
        <v>-40</v>
      </c>
      <c r="D110" s="51">
        <v>3.0</v>
      </c>
      <c r="E110" s="3"/>
      <c r="F110" s="3">
        <f>CEILING(C98*0.825,5)</f>
        <v>-45</v>
      </c>
      <c r="G110" s="51">
        <v>3.0</v>
      </c>
      <c r="H110" s="3"/>
      <c r="I110" s="3">
        <f>CEILING(C98*0.85,5)</f>
        <v>-45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2">CEILING(C98*0.75,5)</f>
        <v>-40</v>
      </c>
      <c r="D111" s="54" t="s">
        <v>49</v>
      </c>
      <c r="E111" s="53" t="s">
        <v>39</v>
      </c>
      <c r="F111" s="53">
        <f>CEILING(C98*0.825,5)</f>
        <v>-45</v>
      </c>
      <c r="G111" s="54" t="s">
        <v>49</v>
      </c>
      <c r="H111" s="53" t="s">
        <v>35</v>
      </c>
      <c r="I111" s="53">
        <f>CEILING(C98*0.9,5)</f>
        <v>-45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48" t="s">
        <v>18</v>
      </c>
      <c r="C112" s="49">
        <f t="shared" si="12"/>
        <v>-85</v>
      </c>
      <c r="D112" s="50">
        <v>3.0</v>
      </c>
      <c r="E112" s="48" t="s">
        <v>18</v>
      </c>
      <c r="F112" s="49">
        <f>CEILING(C99*0.7,5)</f>
        <v>-80</v>
      </c>
      <c r="G112" s="50">
        <v>1.0</v>
      </c>
      <c r="H112" s="48" t="s">
        <v>18</v>
      </c>
      <c r="I112" s="49">
        <f>CEILING(C99*0.5,5)</f>
        <v>-55</v>
      </c>
      <c r="J112" s="50">
        <v>5.0</v>
      </c>
      <c r="K112" s="48" t="s">
        <v>18</v>
      </c>
      <c r="L112" s="49">
        <f>CEILING(C99*0.4,5)</f>
        <v>-45</v>
      </c>
      <c r="M112" s="50">
        <v>5.0</v>
      </c>
    </row>
    <row r="113" ht="12.75" customHeight="1">
      <c r="A113" s="43"/>
      <c r="B113" s="3"/>
      <c r="C113" s="3">
        <f>CEILING(C99*0.75,5)</f>
        <v>-85</v>
      </c>
      <c r="D113" s="51">
        <v>3.0</v>
      </c>
      <c r="E113" s="3"/>
      <c r="F113" s="3">
        <f>CEILING(C99*0.775,5)</f>
        <v>-85</v>
      </c>
      <c r="G113" s="51">
        <v>1.0</v>
      </c>
      <c r="H113" s="3"/>
      <c r="I113" s="3">
        <f>CEILING(C99*0.6,5)</f>
        <v>-65</v>
      </c>
      <c r="J113" s="51">
        <v>3.0</v>
      </c>
      <c r="K113" s="3"/>
      <c r="L113" s="3">
        <f>CEILING(C99*0.5,5)</f>
        <v>-55</v>
      </c>
      <c r="M113" s="51">
        <v>5.0</v>
      </c>
    </row>
    <row r="114" ht="12.75" customHeight="1">
      <c r="A114" s="43"/>
      <c r="B114" s="3"/>
      <c r="C114" s="3">
        <f>CEILING(C99*0.75,5)</f>
        <v>-85</v>
      </c>
      <c r="D114" s="51">
        <v>3.0</v>
      </c>
      <c r="E114" s="3"/>
      <c r="F114" s="3">
        <f>CEILING(C99*0.825,5)</f>
        <v>-90</v>
      </c>
      <c r="G114" s="51">
        <v>3.0</v>
      </c>
      <c r="H114" s="3"/>
      <c r="I114" s="3">
        <f>CEILING(C99*0.7,5)</f>
        <v>-80</v>
      </c>
      <c r="J114" s="51">
        <v>2.0</v>
      </c>
      <c r="K114" s="3"/>
      <c r="L114" s="3">
        <f>CEILING(C99*0.6,5)</f>
        <v>-65</v>
      </c>
      <c r="M114" s="51">
        <v>5.0</v>
      </c>
    </row>
    <row r="115" ht="12.75" customHeight="1">
      <c r="A115" s="43"/>
      <c r="B115" s="3"/>
      <c r="C115" s="3">
        <f>CEILING(C99*0.75,5)</f>
        <v>-85</v>
      </c>
      <c r="D115" s="51">
        <v>3.0</v>
      </c>
      <c r="E115" s="3"/>
      <c r="F115" s="3">
        <f>CEILING(C99*0.825,5)</f>
        <v>-90</v>
      </c>
      <c r="G115" s="51">
        <v>3.0</v>
      </c>
      <c r="H115" s="3"/>
      <c r="I115" s="3">
        <f>CEILING(C99*0.75,5)</f>
        <v>-85</v>
      </c>
      <c r="J115" s="51">
        <v>1.0</v>
      </c>
      <c r="K115" s="3"/>
      <c r="L115" s="3"/>
      <c r="M115" s="51" t="s">
        <v>36</v>
      </c>
    </row>
    <row r="116" ht="12.75" customHeight="1">
      <c r="A116" s="43"/>
      <c r="B116" s="3"/>
      <c r="C116" s="3">
        <f>CEILING(C99*0.75,5)</f>
        <v>-85</v>
      </c>
      <c r="D116" s="51">
        <v>3.0</v>
      </c>
      <c r="E116" s="3"/>
      <c r="F116" s="3">
        <f>CEILING(C99*0.825,5)</f>
        <v>-90</v>
      </c>
      <c r="G116" s="51">
        <v>3.0</v>
      </c>
      <c r="H116" s="3"/>
      <c r="I116" s="3">
        <f>CEILING(C99*0.8,5)</f>
        <v>-90</v>
      </c>
      <c r="J116" s="51">
        <v>1.0</v>
      </c>
      <c r="K116" s="3"/>
      <c r="L116" s="3"/>
      <c r="M116" s="51" t="s">
        <v>36</v>
      </c>
    </row>
    <row r="117" ht="12.75" customHeight="1">
      <c r="A117" s="43"/>
      <c r="B117" s="3"/>
      <c r="C117" s="3">
        <f>CEILING(C99*0.75,5)</f>
        <v>-85</v>
      </c>
      <c r="D117" s="51">
        <v>3.0</v>
      </c>
      <c r="E117" s="3"/>
      <c r="F117" s="3">
        <f>CEILING(C99*0.825,5)</f>
        <v>-90</v>
      </c>
      <c r="G117" s="51">
        <v>3.0</v>
      </c>
      <c r="H117" s="3"/>
      <c r="I117" s="3">
        <f>CEILING(C99*0.85,5)</f>
        <v>-95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3">CEILING(C99*0.75,5)</f>
        <v>-85</v>
      </c>
      <c r="D118" s="54" t="s">
        <v>49</v>
      </c>
      <c r="E118" s="53" t="s">
        <v>39</v>
      </c>
      <c r="F118" s="53">
        <f>CEILING(C99*0.825,5)</f>
        <v>-90</v>
      </c>
      <c r="G118" s="54" t="s">
        <v>49</v>
      </c>
      <c r="H118" s="53" t="s">
        <v>35</v>
      </c>
      <c r="I118" s="53">
        <f>CEILING(C99*0.9,5)</f>
        <v>-100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3"/>
        <v>-40</v>
      </c>
      <c r="D119" s="50">
        <v>3.0</v>
      </c>
      <c r="E119" s="48" t="s">
        <v>20</v>
      </c>
      <c r="F119" s="49">
        <f>CEILING(C100*0.7,5)</f>
        <v>-35</v>
      </c>
      <c r="G119" s="50">
        <v>1.0</v>
      </c>
      <c r="H119" s="48" t="s">
        <v>20</v>
      </c>
      <c r="I119" s="49">
        <f>CEILING(C100*0.5,5)</f>
        <v>-25</v>
      </c>
      <c r="J119" s="50">
        <v>5.0</v>
      </c>
      <c r="K119" s="48" t="s">
        <v>20</v>
      </c>
      <c r="L119" s="49">
        <f>CEILING(C100*0.4,5)</f>
        <v>-20</v>
      </c>
      <c r="M119" s="50">
        <v>5.0</v>
      </c>
    </row>
    <row r="120" ht="12.75" customHeight="1">
      <c r="A120" s="43"/>
      <c r="B120" s="44"/>
      <c r="C120" s="3">
        <f>CEILING(C100*0.75,5)</f>
        <v>-40</v>
      </c>
      <c r="D120" s="51">
        <v>3.0</v>
      </c>
      <c r="E120" s="44"/>
      <c r="F120" s="3">
        <f>CEILING(C100*0.775,5)</f>
        <v>-40</v>
      </c>
      <c r="G120" s="51">
        <v>1.0</v>
      </c>
      <c r="H120" s="44"/>
      <c r="I120" s="3">
        <f>CEILING(C100*0.6,5)</f>
        <v>-30</v>
      </c>
      <c r="J120" s="51">
        <v>3.0</v>
      </c>
      <c r="K120" s="44"/>
      <c r="L120" s="3">
        <f>CEILING(C100*0.5,5)</f>
        <v>-25</v>
      </c>
      <c r="M120" s="51">
        <v>5.0</v>
      </c>
    </row>
    <row r="121" ht="12.75" customHeight="1">
      <c r="A121" s="43"/>
      <c r="B121" s="44"/>
      <c r="C121" s="3">
        <f>CEILING(C100*0.75,5)</f>
        <v>-40</v>
      </c>
      <c r="D121" s="51">
        <v>3.0</v>
      </c>
      <c r="E121" s="44"/>
      <c r="F121" s="3">
        <f>CEILING(C100*0.825,5)</f>
        <v>-45</v>
      </c>
      <c r="G121" s="51">
        <v>3.0</v>
      </c>
      <c r="H121" s="44"/>
      <c r="I121" s="3">
        <f>CEILING(C100*0.7,5)</f>
        <v>-35</v>
      </c>
      <c r="J121" s="51">
        <v>2.0</v>
      </c>
      <c r="K121" s="44"/>
      <c r="L121" s="3">
        <f>CEILING(C100*0.6,5)</f>
        <v>-30</v>
      </c>
      <c r="M121" s="51">
        <v>5.0</v>
      </c>
    </row>
    <row r="122" ht="12.75" customHeight="1">
      <c r="A122" s="43"/>
      <c r="B122" s="44"/>
      <c r="C122" s="3">
        <f>CEILING(C100*0.75,5)</f>
        <v>-40</v>
      </c>
      <c r="D122" s="51">
        <v>3.0</v>
      </c>
      <c r="E122" s="44"/>
      <c r="F122" s="3">
        <f>CEILING(C100*0.825,5)</f>
        <v>-45</v>
      </c>
      <c r="G122" s="51">
        <v>3.0</v>
      </c>
      <c r="H122" s="44"/>
      <c r="I122" s="3">
        <f>CEILING(C100*0.75,5)</f>
        <v>-40</v>
      </c>
      <c r="J122" s="51">
        <v>1.0</v>
      </c>
      <c r="K122" s="44"/>
      <c r="L122" s="3"/>
      <c r="M122" s="51" t="s">
        <v>36</v>
      </c>
    </row>
    <row r="123" ht="12.75" customHeight="1">
      <c r="A123" s="43"/>
      <c r="B123" s="44"/>
      <c r="C123" s="3">
        <f>CEILING(C100*0.75,5)</f>
        <v>-40</v>
      </c>
      <c r="D123" s="51">
        <v>3.0</v>
      </c>
      <c r="E123" s="44"/>
      <c r="F123" s="3">
        <f>CEILING(C100*0.825,5)</f>
        <v>-45</v>
      </c>
      <c r="G123" s="51">
        <v>3.0</v>
      </c>
      <c r="H123" s="44"/>
      <c r="I123" s="3">
        <f>CEILING(C100*0.8,5)</f>
        <v>-40</v>
      </c>
      <c r="J123" s="51">
        <v>1.0</v>
      </c>
      <c r="K123" s="44"/>
      <c r="L123" s="3"/>
      <c r="M123" s="51" t="s">
        <v>36</v>
      </c>
    </row>
    <row r="124" ht="12.75" customHeight="1">
      <c r="A124" s="43"/>
      <c r="B124" s="3"/>
      <c r="C124" s="3">
        <f>CEILING(C100*0.75,5)</f>
        <v>-40</v>
      </c>
      <c r="D124" s="51">
        <v>3.0</v>
      </c>
      <c r="E124" s="3"/>
      <c r="F124" s="3">
        <f>CEILING(C100*0.825,5)</f>
        <v>-45</v>
      </c>
      <c r="G124" s="51">
        <v>3.0</v>
      </c>
      <c r="H124" s="3"/>
      <c r="I124" s="3">
        <f>CEILING(C100*0.85,5)</f>
        <v>-45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4">CEILING(C100*0.75,5)</f>
        <v>-40</v>
      </c>
      <c r="D125" s="54" t="s">
        <v>49</v>
      </c>
      <c r="E125" s="53" t="s">
        <v>39</v>
      </c>
      <c r="F125" s="53">
        <f>CEILING(C100*0.825,5)</f>
        <v>-45</v>
      </c>
      <c r="G125" s="54" t="s">
        <v>49</v>
      </c>
      <c r="H125" s="53" t="s">
        <v>35</v>
      </c>
      <c r="I125" s="53">
        <f>CEILING(C100*0.9,5)</f>
        <v>-45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4"/>
        <v>-85</v>
      </c>
      <c r="D126" s="50">
        <v>3.0</v>
      </c>
      <c r="E126" s="44" t="s">
        <v>22</v>
      </c>
      <c r="F126" s="49">
        <f>CEILING(C101*0.7,5)</f>
        <v>-80</v>
      </c>
      <c r="G126" s="50">
        <v>1.0</v>
      </c>
      <c r="H126" s="44" t="s">
        <v>22</v>
      </c>
      <c r="I126" s="49">
        <f>CEILING(C101*0.5,5)</f>
        <v>-55</v>
      </c>
      <c r="J126" s="50">
        <v>5.0</v>
      </c>
      <c r="K126" s="44" t="s">
        <v>22</v>
      </c>
      <c r="L126" s="49">
        <f>CEILING(C101*0.4,5)</f>
        <v>-45</v>
      </c>
      <c r="M126" s="50">
        <v>5.0</v>
      </c>
    </row>
    <row r="127" ht="12.75" customHeight="1">
      <c r="A127" s="43"/>
      <c r="B127" s="44"/>
      <c r="C127" s="3">
        <f>CEILING(C101*0.75,5)</f>
        <v>-85</v>
      </c>
      <c r="D127" s="51">
        <v>3.0</v>
      </c>
      <c r="E127" s="44"/>
      <c r="F127" s="3">
        <f>CEILING(C101*0.775,5)</f>
        <v>-85</v>
      </c>
      <c r="G127" s="51">
        <v>1.0</v>
      </c>
      <c r="H127" s="44"/>
      <c r="I127" s="3">
        <f>CEILING(C101*0.6,5)</f>
        <v>-65</v>
      </c>
      <c r="J127" s="51">
        <v>3.0</v>
      </c>
      <c r="K127" s="44"/>
      <c r="L127" s="3">
        <f>CEILING(C101*0.5,5)</f>
        <v>-55</v>
      </c>
      <c r="M127" s="51">
        <v>5.0</v>
      </c>
    </row>
    <row r="128" ht="12.75" customHeight="1">
      <c r="A128" s="43"/>
      <c r="B128" s="44"/>
      <c r="C128" s="3">
        <f>CEILING(C101*0.75,5)</f>
        <v>-85</v>
      </c>
      <c r="D128" s="51">
        <v>3.0</v>
      </c>
      <c r="E128" s="44"/>
      <c r="F128" s="3">
        <f>CEILING(C101*0.825,5)</f>
        <v>-90</v>
      </c>
      <c r="G128" s="51">
        <v>3.0</v>
      </c>
      <c r="H128" s="44"/>
      <c r="I128" s="3">
        <f>CEILING(C101*0.7,5)</f>
        <v>-80</v>
      </c>
      <c r="J128" s="51">
        <v>2.0</v>
      </c>
      <c r="K128" s="44"/>
      <c r="L128" s="3">
        <f>CEILING(C101*0.6,5)</f>
        <v>-65</v>
      </c>
      <c r="M128" s="51">
        <v>5.0</v>
      </c>
    </row>
    <row r="129" ht="12.75" customHeight="1">
      <c r="A129" s="43"/>
      <c r="B129" s="44"/>
      <c r="C129" s="3">
        <f>CEILING(C101*0.75,5)</f>
        <v>-85</v>
      </c>
      <c r="D129" s="51">
        <v>3.0</v>
      </c>
      <c r="E129" s="44"/>
      <c r="F129" s="3">
        <f>CEILING(C101*0.825,5)</f>
        <v>-90</v>
      </c>
      <c r="G129" s="51">
        <v>3.0</v>
      </c>
      <c r="H129" s="44"/>
      <c r="I129" s="3">
        <f>CEILING(C101*0.75,5)</f>
        <v>-85</v>
      </c>
      <c r="J129" s="51">
        <v>1.0</v>
      </c>
      <c r="K129" s="44"/>
      <c r="L129" s="3"/>
      <c r="M129" s="51" t="s">
        <v>36</v>
      </c>
    </row>
    <row r="130" ht="12.75" customHeight="1">
      <c r="A130" s="43"/>
      <c r="B130" s="44"/>
      <c r="C130" s="3">
        <f>CEILING(C101*0.75,5)</f>
        <v>-85</v>
      </c>
      <c r="D130" s="51">
        <v>3.0</v>
      </c>
      <c r="E130" s="44"/>
      <c r="F130" s="3">
        <f>CEILING(C101*0.825,5)</f>
        <v>-90</v>
      </c>
      <c r="G130" s="51">
        <v>3.0</v>
      </c>
      <c r="H130" s="44"/>
      <c r="I130" s="3">
        <f>CEILING(C101*0.8,5)</f>
        <v>-90</v>
      </c>
      <c r="J130" s="51">
        <v>1.0</v>
      </c>
      <c r="K130" s="44"/>
      <c r="L130" s="3"/>
      <c r="M130" s="51" t="s">
        <v>36</v>
      </c>
    </row>
    <row r="131" ht="12.75" customHeight="1">
      <c r="A131" s="43"/>
      <c r="B131" s="3"/>
      <c r="C131" s="3">
        <f>CEILING(C101*0.75,5)</f>
        <v>-85</v>
      </c>
      <c r="D131" s="51">
        <v>3.0</v>
      </c>
      <c r="E131" s="3"/>
      <c r="F131" s="3">
        <f>CEILING(C101*0.825,5)</f>
        <v>-90</v>
      </c>
      <c r="G131" s="51">
        <v>3.0</v>
      </c>
      <c r="H131" s="3"/>
      <c r="I131" s="3">
        <f>CEILING(C101*0.85,5)</f>
        <v>-95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-85</v>
      </c>
      <c r="D132" s="54" t="s">
        <v>49</v>
      </c>
      <c r="E132" s="53" t="s">
        <v>39</v>
      </c>
      <c r="F132" s="53">
        <f>CEILING(C101*0.825,5)</f>
        <v>-90</v>
      </c>
      <c r="G132" s="54" t="s">
        <v>49</v>
      </c>
      <c r="H132" s="53" t="s">
        <v>35</v>
      </c>
      <c r="I132" s="53">
        <f>CEILING(C101*0.9,5)</f>
        <v>-100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21.0"/>
    <col customWidth="1" min="3" max="3" width="20.57"/>
    <col customWidth="1" min="4" max="4" width="23.43"/>
    <col customWidth="1" min="5" max="6" width="8.71"/>
  </cols>
  <sheetData>
    <row r="1" ht="12.75" customHeight="1">
      <c r="A1" s="124" t="s">
        <v>105</v>
      </c>
      <c r="B1" s="124" t="s">
        <v>106</v>
      </c>
      <c r="C1" s="124" t="s">
        <v>107</v>
      </c>
      <c r="D1" s="124" t="s">
        <v>108</v>
      </c>
    </row>
    <row r="2" ht="12.75" customHeight="1">
      <c r="A2" s="124" t="s">
        <v>109</v>
      </c>
      <c r="B2" s="124" t="s">
        <v>110</v>
      </c>
      <c r="C2" s="124" t="s">
        <v>111</v>
      </c>
      <c r="D2" s="124" t="s">
        <v>112</v>
      </c>
    </row>
    <row r="3" ht="12.75" customHeight="1">
      <c r="A3" s="124" t="s">
        <v>113</v>
      </c>
      <c r="B3" s="124" t="s">
        <v>114</v>
      </c>
      <c r="C3" s="124" t="s">
        <v>115</v>
      </c>
      <c r="D3" s="124" t="s">
        <v>116</v>
      </c>
    </row>
    <row r="4" ht="12.75" customHeight="1">
      <c r="A4" s="124" t="s">
        <v>117</v>
      </c>
      <c r="B4" s="124" t="s">
        <v>118</v>
      </c>
      <c r="C4" s="124" t="s">
        <v>119</v>
      </c>
      <c r="D4" s="124" t="s">
        <v>120</v>
      </c>
    </row>
    <row r="5" ht="12.75" customHeight="1">
      <c r="A5" s="124" t="s">
        <v>121</v>
      </c>
      <c r="B5" s="124" t="s">
        <v>122</v>
      </c>
      <c r="D5" s="124" t="s">
        <v>123</v>
      </c>
    </row>
    <row r="6" ht="12.75" customHeight="1">
      <c r="D6" s="124" t="s">
        <v>124</v>
      </c>
    </row>
    <row r="7" ht="12.75" customHeight="1"/>
    <row r="8" ht="12.75" customHeight="1"/>
    <row r="9" ht="12.75" customHeight="1">
      <c r="A9" s="124" t="s">
        <v>125</v>
      </c>
    </row>
    <row r="10" ht="12.75" customHeight="1"/>
    <row r="11" ht="12.75" customHeight="1">
      <c r="A11" s="124" t="s">
        <v>126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>
      <c r="A19" s="124" t="s">
        <v>127</v>
      </c>
    </row>
    <row r="20" ht="12.75" customHeight="1">
      <c r="A20" s="124" t="s">
        <v>128</v>
      </c>
    </row>
    <row r="21" ht="12.75" customHeight="1">
      <c r="A21" s="124" t="s">
        <v>129</v>
      </c>
    </row>
    <row r="22" ht="12.75" customHeight="1">
      <c r="A22" s="124" t="s">
        <v>130</v>
      </c>
    </row>
    <row r="23" ht="12.75" customHeight="1">
      <c r="A23" s="124" t="s">
        <v>131</v>
      </c>
    </row>
    <row r="24" ht="12.75" customHeight="1"/>
    <row r="25" ht="12.75" customHeight="1">
      <c r="A25" s="124" t="s">
        <v>126</v>
      </c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>
      <c r="A34" s="130" t="s">
        <v>132</v>
      </c>
      <c r="B34" s="124" t="s">
        <v>133</v>
      </c>
      <c r="C34" s="124" t="s">
        <v>134</v>
      </c>
      <c r="D34" s="124" t="s">
        <v>135</v>
      </c>
    </row>
    <row r="35" ht="12.75" customHeight="1">
      <c r="A35" s="124" t="s">
        <v>136</v>
      </c>
      <c r="B35" s="124" t="s">
        <v>137</v>
      </c>
      <c r="C35" s="124" t="s">
        <v>138</v>
      </c>
      <c r="D35" s="124" t="s">
        <v>139</v>
      </c>
    </row>
    <row r="36" ht="12.75" customHeight="1">
      <c r="B36" s="124" t="s">
        <v>140</v>
      </c>
      <c r="C36" s="124" t="s">
        <v>141</v>
      </c>
      <c r="D36" s="124" t="s">
        <v>142</v>
      </c>
    </row>
    <row r="37" ht="12.75" customHeight="1">
      <c r="B37" s="124" t="s">
        <v>143</v>
      </c>
      <c r="C37" s="124" t="s">
        <v>144</v>
      </c>
    </row>
    <row r="38" ht="12.75" customHeight="1">
      <c r="B38" s="124" t="s">
        <v>145</v>
      </c>
    </row>
    <row r="39" ht="12.75" customHeight="1">
      <c r="B39" s="124" t="s">
        <v>146</v>
      </c>
    </row>
    <row r="40" ht="12.75" customHeight="1">
      <c r="B40" s="124" t="s">
        <v>147</v>
      </c>
    </row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34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2.86"/>
    <col customWidth="1" min="15" max="15" width="15.43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</row>
    <row r="4" ht="12.75" customHeight="1">
      <c r="B4" s="2" t="s">
        <v>4</v>
      </c>
      <c r="C4" s="2"/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  <c r="Q6" s="6"/>
      <c r="R6" s="6"/>
    </row>
    <row r="7" ht="12.75" customHeight="1">
      <c r="B7" s="19" t="s">
        <v>15</v>
      </c>
      <c r="C7" s="20">
        <f t="shared" ref="C7:C10" si="1">CEILING(D7*0.9,5)</f>
        <v>225</v>
      </c>
      <c r="D7" s="21">
        <v>245.0</v>
      </c>
      <c r="E7" s="19" t="s">
        <v>16</v>
      </c>
      <c r="F7" s="22">
        <f t="shared" ref="F7:F10" si="2">(G7*H7*0.0333)+G7</f>
        <v>245.318</v>
      </c>
      <c r="G7" s="23">
        <v>230.0</v>
      </c>
      <c r="H7" s="24">
        <v>2.0</v>
      </c>
      <c r="I7" s="3"/>
      <c r="J7" s="3"/>
      <c r="K7" s="3"/>
      <c r="N7" s="6" t="s">
        <v>17</v>
      </c>
      <c r="O7" s="6"/>
      <c r="P7" s="6"/>
      <c r="Q7" s="6"/>
      <c r="R7" s="6"/>
    </row>
    <row r="8" ht="12.75" customHeight="1">
      <c r="B8" s="77" t="s">
        <v>51</v>
      </c>
      <c r="C8" s="27">
        <f t="shared" si="1"/>
        <v>225</v>
      </c>
      <c r="D8" s="28">
        <v>250.0</v>
      </c>
      <c r="E8" s="26" t="s">
        <v>18</v>
      </c>
      <c r="F8" s="29">
        <f t="shared" si="2"/>
        <v>322.962</v>
      </c>
      <c r="G8" s="23">
        <v>285.0</v>
      </c>
      <c r="H8" s="24">
        <v>4.0</v>
      </c>
      <c r="I8" s="3"/>
      <c r="J8" s="3"/>
      <c r="K8" s="3"/>
      <c r="N8" s="6" t="s">
        <v>19</v>
      </c>
      <c r="O8" s="6"/>
      <c r="P8" s="6"/>
      <c r="Q8" s="6"/>
      <c r="R8" s="6"/>
    </row>
    <row r="9" ht="12.75" customHeight="1">
      <c r="B9" s="26" t="s">
        <v>20</v>
      </c>
      <c r="C9" s="27">
        <f t="shared" si="1"/>
        <v>155</v>
      </c>
      <c r="D9" s="28">
        <v>170.0</v>
      </c>
      <c r="E9" s="26" t="s">
        <v>20</v>
      </c>
      <c r="F9" s="29">
        <f t="shared" si="2"/>
        <v>169.98</v>
      </c>
      <c r="G9" s="23">
        <v>150.0</v>
      </c>
      <c r="H9" s="24">
        <v>4.0</v>
      </c>
      <c r="I9" s="3"/>
      <c r="J9" s="3"/>
      <c r="K9" s="3"/>
      <c r="N9" s="6" t="s">
        <v>21</v>
      </c>
      <c r="O9" s="6"/>
      <c r="P9" s="6"/>
      <c r="Q9" s="6"/>
      <c r="R9" s="6"/>
    </row>
    <row r="10" ht="12.75" customHeight="1">
      <c r="B10" s="30" t="s">
        <v>22</v>
      </c>
      <c r="C10" s="31">
        <f t="shared" si="1"/>
        <v>335</v>
      </c>
      <c r="D10" s="32">
        <v>369.0</v>
      </c>
      <c r="E10" s="30" t="s">
        <v>22</v>
      </c>
      <c r="F10" s="33">
        <f t="shared" si="2"/>
        <v>368.901</v>
      </c>
      <c r="G10" s="34">
        <v>270.0</v>
      </c>
      <c r="H10" s="35">
        <v>11.0</v>
      </c>
      <c r="I10" s="3"/>
      <c r="J10" s="3"/>
      <c r="K10" s="3"/>
      <c r="N10" s="6" t="s">
        <v>23</v>
      </c>
      <c r="O10" s="6"/>
      <c r="P10" s="6"/>
      <c r="Q10" s="6"/>
      <c r="R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  <c r="Q11" s="6"/>
      <c r="R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  <c r="N13" s="78" t="s">
        <v>52</v>
      </c>
    </row>
    <row r="14" ht="12.75" customHeight="1">
      <c r="A14" s="43"/>
      <c r="B14" s="48" t="s">
        <v>15</v>
      </c>
      <c r="C14" s="49">
        <f>CEILING(C7*0.6,5)</f>
        <v>135</v>
      </c>
      <c r="D14" s="50">
        <v>10.0</v>
      </c>
      <c r="E14" s="48" t="s">
        <v>15</v>
      </c>
      <c r="F14" s="49">
        <f>CEILING(C7*0.55,5)</f>
        <v>125</v>
      </c>
      <c r="G14" s="50">
        <v>5.0</v>
      </c>
      <c r="H14" s="48" t="s">
        <v>15</v>
      </c>
      <c r="I14" s="49">
        <f>CEILING(C7*0.5,5)</f>
        <v>115</v>
      </c>
      <c r="J14" s="50">
        <v>5.0</v>
      </c>
      <c r="K14" s="48" t="s">
        <v>15</v>
      </c>
      <c r="L14" s="49">
        <f>CEILING(C7*0.4,5)</f>
        <v>90</v>
      </c>
      <c r="M14" s="50">
        <v>5.0</v>
      </c>
      <c r="N14" s="79" t="s">
        <v>53</v>
      </c>
      <c r="O14" s="80">
        <f>SUMPRODUCT(C14:C18,D14:D18)</f>
        <v>5400</v>
      </c>
    </row>
    <row r="15" ht="12.75" customHeight="1">
      <c r="A15" s="43"/>
      <c r="B15" s="3"/>
      <c r="C15" s="3">
        <f>CEILING(C7*0.6,5)</f>
        <v>135</v>
      </c>
      <c r="D15" s="51">
        <v>10.0</v>
      </c>
      <c r="E15" s="3"/>
      <c r="F15" s="3">
        <f>CEILING(C7*0.625,5)</f>
        <v>145</v>
      </c>
      <c r="G15" s="51">
        <v>5.0</v>
      </c>
      <c r="H15" s="3"/>
      <c r="I15" s="3">
        <f>CEILING(C7*0.6,5)</f>
        <v>135</v>
      </c>
      <c r="J15" s="51">
        <v>3.0</v>
      </c>
      <c r="K15" s="3"/>
      <c r="L15" s="3">
        <f>CEILING(C7*0.5,5)</f>
        <v>115</v>
      </c>
      <c r="M15" s="51">
        <v>5.0</v>
      </c>
      <c r="N15" s="81" t="s">
        <v>54</v>
      </c>
      <c r="O15" s="82">
        <f>SUMPRODUCT(F14:F18,G14:G18)</f>
        <v>4450</v>
      </c>
    </row>
    <row r="16" ht="12.75" customHeight="1">
      <c r="A16" s="43"/>
      <c r="B16" s="3"/>
      <c r="C16" s="3">
        <f>CEILING(C7*0.6,5)</f>
        <v>135</v>
      </c>
      <c r="D16" s="51">
        <v>10.0</v>
      </c>
      <c r="E16" s="3"/>
      <c r="F16" s="3">
        <f>CEILING(C7*0.675,5)</f>
        <v>155</v>
      </c>
      <c r="G16" s="51">
        <v>10.0</v>
      </c>
      <c r="H16" s="3"/>
      <c r="I16" s="3">
        <f>CEILING(0.7*C7,5)</f>
        <v>160</v>
      </c>
      <c r="J16" s="51">
        <v>1.0</v>
      </c>
      <c r="K16" s="3"/>
      <c r="L16" s="3">
        <f>CEILING(C7*0.6,5)</f>
        <v>135</v>
      </c>
      <c r="M16" s="51">
        <v>5.0</v>
      </c>
      <c r="N16" s="81" t="s">
        <v>55</v>
      </c>
      <c r="O16" s="82">
        <f>SUMPRODUCT(I14:I18,J14:J18)</f>
        <v>3180</v>
      </c>
    </row>
    <row r="17" ht="12.75" customHeight="1">
      <c r="A17" s="43"/>
      <c r="B17" s="3"/>
      <c r="C17" s="3">
        <f>CEILING(C7*0.6,5)</f>
        <v>135</v>
      </c>
      <c r="D17" s="51">
        <v>10.0</v>
      </c>
      <c r="E17" s="3"/>
      <c r="F17" s="3">
        <f>CEILING(C7*0.675,5)</f>
        <v>155</v>
      </c>
      <c r="G17" s="51">
        <v>10.0</v>
      </c>
      <c r="H17" s="44" t="s">
        <v>35</v>
      </c>
      <c r="I17" s="44">
        <f>CEILING(C7*0.75,5)</f>
        <v>170</v>
      </c>
      <c r="J17" s="52">
        <v>12.0</v>
      </c>
      <c r="K17" s="3"/>
      <c r="L17" s="3" t="s">
        <v>36</v>
      </c>
      <c r="M17" s="51" t="s">
        <v>36</v>
      </c>
      <c r="N17" s="81" t="s">
        <v>56</v>
      </c>
      <c r="O17" s="82">
        <f>SUMPRODUCT(L14:L17, M14:M17)</f>
        <v>1700</v>
      </c>
    </row>
    <row r="18" ht="12.75" customHeight="1">
      <c r="A18" s="43"/>
      <c r="B18" s="53" t="s">
        <v>37</v>
      </c>
      <c r="C18" s="53">
        <f t="shared" ref="C18:C19" si="3">CEILING(C7*0.6,5)</f>
        <v>135</v>
      </c>
      <c r="D18" s="54" t="s">
        <v>38</v>
      </c>
      <c r="E18" s="53" t="s">
        <v>39</v>
      </c>
      <c r="F18" s="53">
        <f>CEILING(C7*0.675,5)</f>
        <v>155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  <c r="N18" s="83" t="s">
        <v>57</v>
      </c>
      <c r="O18" s="84">
        <f>SUM(O14:O17)</f>
        <v>14730</v>
      </c>
    </row>
    <row r="19" ht="12.75" customHeight="1">
      <c r="A19" s="43"/>
      <c r="B19" s="48" t="s">
        <v>18</v>
      </c>
      <c r="C19" s="49">
        <f t="shared" si="3"/>
        <v>135</v>
      </c>
      <c r="D19" s="50">
        <v>10.0</v>
      </c>
      <c r="E19" s="48" t="s">
        <v>18</v>
      </c>
      <c r="F19" s="49">
        <f>CEILING(C8*0.55,5)</f>
        <v>125</v>
      </c>
      <c r="G19" s="50">
        <v>5.0</v>
      </c>
      <c r="H19" s="48" t="s">
        <v>18</v>
      </c>
      <c r="I19" s="49">
        <f>CEILING(C8*0.5,5)</f>
        <v>115</v>
      </c>
      <c r="J19" s="50">
        <v>5.0</v>
      </c>
      <c r="K19" s="48" t="s">
        <v>18</v>
      </c>
      <c r="L19" s="49">
        <f>CEILING(C8*0.4,5)</f>
        <v>90</v>
      </c>
      <c r="M19" s="50">
        <v>5.0</v>
      </c>
      <c r="N19" s="79" t="s">
        <v>53</v>
      </c>
      <c r="O19" s="80">
        <f>SUMPRODUCT(C19:C23,D19:D23)</f>
        <v>5400</v>
      </c>
    </row>
    <row r="20" ht="12.75" customHeight="1">
      <c r="A20" s="43"/>
      <c r="B20" s="44"/>
      <c r="C20" s="3">
        <f>CEILING(C8*0.6,5)</f>
        <v>135</v>
      </c>
      <c r="D20" s="51">
        <v>10.0</v>
      </c>
      <c r="E20" s="44"/>
      <c r="F20" s="3">
        <f>CEILING(C8*0.625,5)</f>
        <v>145</v>
      </c>
      <c r="G20" s="51">
        <v>5.0</v>
      </c>
      <c r="H20" s="44"/>
      <c r="I20" s="3">
        <f>CEILING(C8*0.6,5)</f>
        <v>135</v>
      </c>
      <c r="J20" s="51">
        <v>3.0</v>
      </c>
      <c r="K20" s="44"/>
      <c r="L20" s="3">
        <f>CEILING(C8*0.5,5)</f>
        <v>115</v>
      </c>
      <c r="M20" s="51">
        <v>5.0</v>
      </c>
      <c r="N20" s="81" t="s">
        <v>54</v>
      </c>
      <c r="O20" s="82">
        <f>SUMPRODUCT(F19:F23,G19:G23)</f>
        <v>4450</v>
      </c>
    </row>
    <row r="21" ht="12.75" customHeight="1">
      <c r="A21" s="43"/>
      <c r="B21" s="44"/>
      <c r="C21" s="3">
        <f>CEILING(C8*0.6,5)</f>
        <v>135</v>
      </c>
      <c r="D21" s="51">
        <v>10.0</v>
      </c>
      <c r="E21" s="44"/>
      <c r="F21" s="3">
        <f>CEILING(C8*0.675,5)</f>
        <v>155</v>
      </c>
      <c r="G21" s="51">
        <v>10.0</v>
      </c>
      <c r="H21" s="44"/>
      <c r="I21" s="3">
        <f>CEILING(C8*0.7,5)</f>
        <v>160</v>
      </c>
      <c r="J21" s="51">
        <v>1.0</v>
      </c>
      <c r="K21" s="44"/>
      <c r="L21" s="3">
        <f>CEILING(C8*0.6,5)</f>
        <v>135</v>
      </c>
      <c r="M21" s="51">
        <v>5.0</v>
      </c>
      <c r="N21" s="81" t="s">
        <v>55</v>
      </c>
      <c r="O21" s="82">
        <f>SUMPRODUCT(I19:I23,J19:J23)</f>
        <v>1140</v>
      </c>
    </row>
    <row r="22" ht="12.75" customHeight="1">
      <c r="A22" s="43"/>
      <c r="B22" s="3"/>
      <c r="C22" s="3">
        <f>CEILING(C8*0.6,5)</f>
        <v>135</v>
      </c>
      <c r="D22" s="51">
        <v>10.0</v>
      </c>
      <c r="E22" s="3"/>
      <c r="F22" s="3">
        <f>CEILING(C8*0.675,5)</f>
        <v>155</v>
      </c>
      <c r="G22" s="51">
        <v>10.0</v>
      </c>
      <c r="H22" s="44" t="s">
        <v>35</v>
      </c>
      <c r="I22" s="44">
        <f>CEILING(C8*0.75,5)</f>
        <v>170</v>
      </c>
      <c r="J22" s="52"/>
      <c r="K22" s="3"/>
      <c r="L22" s="3" t="s">
        <v>36</v>
      </c>
      <c r="M22" s="51" t="s">
        <v>36</v>
      </c>
      <c r="N22" s="81" t="s">
        <v>56</v>
      </c>
      <c r="O22" s="82">
        <f>SUMPRODUCT(L19:L22, M19:M22)</f>
        <v>1700</v>
      </c>
    </row>
    <row r="23" ht="12.75" customHeight="1">
      <c r="A23" s="43"/>
      <c r="B23" s="53" t="s">
        <v>37</v>
      </c>
      <c r="C23" s="53">
        <f t="shared" ref="C23:C24" si="4">CEILING(C8*0.6,5)</f>
        <v>135</v>
      </c>
      <c r="D23" s="54" t="s">
        <v>38</v>
      </c>
      <c r="E23" s="53" t="s">
        <v>39</v>
      </c>
      <c r="F23" s="53">
        <f>CEILING(C8*0.675,5)</f>
        <v>155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  <c r="N23" s="83" t="s">
        <v>57</v>
      </c>
      <c r="O23" s="84">
        <f>SUM(O19:O22)</f>
        <v>12690</v>
      </c>
    </row>
    <row r="24" ht="12.75" customHeight="1">
      <c r="A24" s="43"/>
      <c r="B24" s="48" t="s">
        <v>20</v>
      </c>
      <c r="C24" s="49">
        <f t="shared" si="4"/>
        <v>95</v>
      </c>
      <c r="D24" s="50">
        <v>10.0</v>
      </c>
      <c r="E24" s="48" t="s">
        <v>20</v>
      </c>
      <c r="F24" s="49">
        <f>CEILING(C9*0.55,5)</f>
        <v>90</v>
      </c>
      <c r="G24" s="50">
        <v>5.0</v>
      </c>
      <c r="H24" s="48" t="s">
        <v>20</v>
      </c>
      <c r="I24" s="49">
        <f>CEILING(C9*0.5,5)</f>
        <v>80</v>
      </c>
      <c r="J24" s="50">
        <v>5.0</v>
      </c>
      <c r="K24" s="48" t="s">
        <v>20</v>
      </c>
      <c r="L24" s="49">
        <f>CEILING(C9*0.4,5)</f>
        <v>65</v>
      </c>
      <c r="M24" s="50">
        <v>5.0</v>
      </c>
      <c r="N24" s="79" t="s">
        <v>53</v>
      </c>
      <c r="O24" s="80">
        <f>SUMPRODUCT(C24:C28,D24:D28)</f>
        <v>3800</v>
      </c>
    </row>
    <row r="25" ht="12.75" customHeight="1">
      <c r="A25" s="43"/>
      <c r="B25" s="44"/>
      <c r="C25" s="3">
        <f>CEILING(C9*0.6,5)</f>
        <v>95</v>
      </c>
      <c r="D25" s="51">
        <v>10.0</v>
      </c>
      <c r="E25" s="44"/>
      <c r="F25" s="3">
        <f>CEILING(C9*0.625,5)</f>
        <v>100</v>
      </c>
      <c r="G25" s="51">
        <v>5.0</v>
      </c>
      <c r="H25" s="44"/>
      <c r="I25" s="3">
        <f>CEILING(C9*0.6,5)</f>
        <v>95</v>
      </c>
      <c r="J25" s="51">
        <v>3.0</v>
      </c>
      <c r="K25" s="44"/>
      <c r="L25" s="3">
        <f>CEILING(C9*0.5,5)</f>
        <v>80</v>
      </c>
      <c r="M25" s="51">
        <v>5.0</v>
      </c>
      <c r="N25" s="81" t="s">
        <v>54</v>
      </c>
      <c r="O25" s="82">
        <f>SUMPRODUCT(F24:F28,G24:G28)</f>
        <v>3050</v>
      </c>
    </row>
    <row r="26" ht="12.75" customHeight="1">
      <c r="A26" s="43"/>
      <c r="B26" s="44"/>
      <c r="C26" s="3">
        <f>CEILING(C9*0.6,5)</f>
        <v>95</v>
      </c>
      <c r="D26" s="51">
        <v>10.0</v>
      </c>
      <c r="E26" s="44"/>
      <c r="F26" s="3">
        <f>CEILING(C9*0.675,5)</f>
        <v>105</v>
      </c>
      <c r="G26" s="51">
        <v>10.0</v>
      </c>
      <c r="H26" s="44"/>
      <c r="I26" s="3">
        <f>CEILING(C9*0.7,5)</f>
        <v>110</v>
      </c>
      <c r="J26" s="51">
        <v>1.0</v>
      </c>
      <c r="K26" s="44"/>
      <c r="L26" s="3">
        <f>CEILING(C9*0.6,5)</f>
        <v>95</v>
      </c>
      <c r="M26" s="51">
        <v>5.0</v>
      </c>
      <c r="N26" s="81" t="s">
        <v>55</v>
      </c>
      <c r="O26" s="82">
        <f>SUMPRODUCT(I24:I28,J24:J28)</f>
        <v>1875</v>
      </c>
    </row>
    <row r="27" ht="12.75" customHeight="1">
      <c r="A27" s="43"/>
      <c r="B27" s="3"/>
      <c r="C27" s="3">
        <f>CEILING(C9*0.6,5)</f>
        <v>95</v>
      </c>
      <c r="D27" s="51">
        <v>10.0</v>
      </c>
      <c r="E27" s="3"/>
      <c r="F27" s="3">
        <f>CEILING(C9*0.675,5)</f>
        <v>105</v>
      </c>
      <c r="G27" s="51">
        <v>10.0</v>
      </c>
      <c r="H27" s="44" t="s">
        <v>35</v>
      </c>
      <c r="I27" s="44">
        <f>CEILING(C9*0.75,5)</f>
        <v>120</v>
      </c>
      <c r="J27" s="52">
        <v>9.0</v>
      </c>
      <c r="K27" s="3"/>
      <c r="L27" s="3" t="s">
        <v>36</v>
      </c>
      <c r="M27" s="51" t="s">
        <v>36</v>
      </c>
      <c r="N27" s="81" t="s">
        <v>56</v>
      </c>
      <c r="O27" s="82">
        <f>SUMPRODUCT(L24:L27, M24:M27)</f>
        <v>1200</v>
      </c>
    </row>
    <row r="28" ht="12.75" customHeight="1">
      <c r="A28" s="43"/>
      <c r="B28" s="53" t="s">
        <v>37</v>
      </c>
      <c r="C28" s="53">
        <f t="shared" ref="C28:C29" si="5">CEILING(C9*0.6,5)</f>
        <v>95</v>
      </c>
      <c r="D28" s="54" t="s">
        <v>38</v>
      </c>
      <c r="E28" s="53" t="s">
        <v>39</v>
      </c>
      <c r="F28" s="53">
        <f>CEILING(C9*0.675,5)</f>
        <v>105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  <c r="N28" s="83" t="s">
        <v>57</v>
      </c>
      <c r="O28" s="84">
        <f>SUM(O24:O27)</f>
        <v>9925</v>
      </c>
    </row>
    <row r="29" ht="12.75" customHeight="1">
      <c r="A29" s="43"/>
      <c r="B29" s="44" t="s">
        <v>22</v>
      </c>
      <c r="C29" s="3">
        <f t="shared" si="5"/>
        <v>205</v>
      </c>
      <c r="D29" s="50">
        <v>10.0</v>
      </c>
      <c r="E29" s="44" t="s">
        <v>22</v>
      </c>
      <c r="F29" s="3">
        <f>CEILING(C10*0.55,5)</f>
        <v>185</v>
      </c>
      <c r="G29" s="50">
        <v>5.0</v>
      </c>
      <c r="H29" s="44" t="s">
        <v>22</v>
      </c>
      <c r="I29" s="3">
        <f>CEILING(C10*0.5,5)</f>
        <v>170</v>
      </c>
      <c r="J29" s="50">
        <v>5.0</v>
      </c>
      <c r="K29" s="44" t="s">
        <v>22</v>
      </c>
      <c r="L29" s="3">
        <f>CEILING(C10*0.4,5)</f>
        <v>135</v>
      </c>
      <c r="M29" s="51">
        <v>5.0</v>
      </c>
      <c r="N29" s="79" t="s">
        <v>53</v>
      </c>
      <c r="O29" s="80">
        <f>SUMPRODUCT(C29:C33,D29:D33)</f>
        <v>8200</v>
      </c>
    </row>
    <row r="30" ht="12.75" customHeight="1">
      <c r="A30" s="43"/>
      <c r="B30" s="44"/>
      <c r="C30" s="3">
        <f>CEILING(C10*0.6,5)</f>
        <v>205</v>
      </c>
      <c r="D30" s="51">
        <v>10.0</v>
      </c>
      <c r="E30" s="44"/>
      <c r="F30" s="3">
        <f>CEILING(C10*0.625,5)</f>
        <v>210</v>
      </c>
      <c r="G30" s="51">
        <v>5.0</v>
      </c>
      <c r="H30" s="44"/>
      <c r="I30" s="3">
        <f>CEILING(C10*0.6,5)</f>
        <v>205</v>
      </c>
      <c r="J30" s="51">
        <v>3.0</v>
      </c>
      <c r="K30" s="44"/>
      <c r="L30" s="3">
        <f>CEILING(C10*0.5,5)</f>
        <v>170</v>
      </c>
      <c r="M30" s="51">
        <v>5.0</v>
      </c>
      <c r="N30" s="81" t="s">
        <v>54</v>
      </c>
      <c r="O30" s="82">
        <f>SUMPRODUCT(F29:F33,G29:G33)</f>
        <v>6575</v>
      </c>
    </row>
    <row r="31" ht="12.75" customHeight="1">
      <c r="A31" s="43"/>
      <c r="B31" s="44"/>
      <c r="C31" s="3">
        <f>CEILING(C10*0.6,5)</f>
        <v>205</v>
      </c>
      <c r="D31" s="51">
        <v>10.0</v>
      </c>
      <c r="E31" s="44"/>
      <c r="F31" s="3">
        <f>CEILING(C10*0.675,5)</f>
        <v>230</v>
      </c>
      <c r="G31" s="51">
        <v>10.0</v>
      </c>
      <c r="H31" s="44"/>
      <c r="I31" s="3">
        <f>CEILING(C10*0.7,5)</f>
        <v>235</v>
      </c>
      <c r="J31" s="51">
        <v>1.0</v>
      </c>
      <c r="K31" s="44"/>
      <c r="L31" s="3">
        <f>CEILING(C10*0.6,5)</f>
        <v>205</v>
      </c>
      <c r="M31" s="51">
        <v>5.0</v>
      </c>
      <c r="N31" s="81" t="s">
        <v>55</v>
      </c>
      <c r="O31" s="82">
        <f>SUMPRODUCT(I29:I33,J29:J33)</f>
        <v>1700</v>
      </c>
    </row>
    <row r="32" ht="12.75" customHeight="1">
      <c r="A32" s="43"/>
      <c r="B32" s="3"/>
      <c r="C32" s="3">
        <f>CEILING(C10*0.6,5)</f>
        <v>205</v>
      </c>
      <c r="D32" s="51">
        <v>10.0</v>
      </c>
      <c r="E32" s="3"/>
      <c r="F32" s="3">
        <f>CEILING(C10*0.675,5)</f>
        <v>230</v>
      </c>
      <c r="G32" s="51">
        <v>10.0</v>
      </c>
      <c r="H32" s="44" t="s">
        <v>35</v>
      </c>
      <c r="I32" s="44">
        <f>CEILING(C10*0.75,5)</f>
        <v>255</v>
      </c>
      <c r="J32" s="52"/>
      <c r="K32" s="3"/>
      <c r="L32" s="3" t="s">
        <v>36</v>
      </c>
      <c r="M32" s="51" t="s">
        <v>36</v>
      </c>
      <c r="N32" s="81" t="s">
        <v>56</v>
      </c>
      <c r="O32" s="82">
        <f>SUMPRODUCT(L29:L32, M29:M32)</f>
        <v>2550</v>
      </c>
    </row>
    <row r="33" ht="12.75" customHeight="1">
      <c r="A33" s="57"/>
      <c r="B33" s="53" t="s">
        <v>37</v>
      </c>
      <c r="C33" s="53">
        <f>CEILING(C10*0.6,5)</f>
        <v>205</v>
      </c>
      <c r="D33" s="54" t="s">
        <v>38</v>
      </c>
      <c r="E33" s="53" t="s">
        <v>39</v>
      </c>
      <c r="F33" s="53">
        <f>CEILING(C10*0.675,5)</f>
        <v>230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  <c r="N33" s="83" t="s">
        <v>57</v>
      </c>
      <c r="O33" s="84">
        <f>SUM(O29:O32)</f>
        <v>19025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3"/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230</v>
      </c>
      <c r="D36" s="44">
        <v>10.0</v>
      </c>
      <c r="E36" s="63">
        <f>J17</f>
        <v>12</v>
      </c>
      <c r="G36" s="3"/>
      <c r="H36" s="44"/>
      <c r="I36" s="3"/>
      <c r="J36" s="3"/>
      <c r="K36" s="3"/>
    </row>
    <row r="37" ht="12.75" customHeight="1">
      <c r="A37" s="59"/>
      <c r="B37" s="26" t="s">
        <v>18</v>
      </c>
      <c r="C37" s="27">
        <f>CEILING(((E37-D37)*5)+C8,5)</f>
        <v>175</v>
      </c>
      <c r="D37" s="44">
        <v>10.0</v>
      </c>
      <c r="E37" s="65" t="str">
        <f>J22</f>
        <v/>
      </c>
      <c r="G37" s="3"/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155</v>
      </c>
      <c r="D38" s="44">
        <v>10.0</v>
      </c>
      <c r="E38" s="65">
        <f>J27</f>
        <v>9</v>
      </c>
      <c r="G38" s="3"/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285</v>
      </c>
      <c r="D39" s="66">
        <v>10.0</v>
      </c>
      <c r="E39" s="67" t="str">
        <f>J32</f>
        <v/>
      </c>
      <c r="G39" s="3"/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</row>
    <row r="43" ht="12.75" customHeight="1">
      <c r="A43" s="43"/>
      <c r="B43" s="48" t="s">
        <v>15</v>
      </c>
      <c r="C43" s="49">
        <f>CEILING(C36*0.65,5)</f>
        <v>150</v>
      </c>
      <c r="D43" s="50">
        <v>8.0</v>
      </c>
      <c r="E43" s="48" t="s">
        <v>15</v>
      </c>
      <c r="F43" s="49">
        <f>CEILING(C36*0.6,5)</f>
        <v>140</v>
      </c>
      <c r="G43" s="50">
        <v>3.0</v>
      </c>
      <c r="H43" s="48" t="s">
        <v>15</v>
      </c>
      <c r="I43" s="49">
        <f>CEILING(C36*0.5,5)</f>
        <v>115</v>
      </c>
      <c r="J43" s="50">
        <v>5.0</v>
      </c>
      <c r="K43" s="48" t="s">
        <v>15</v>
      </c>
      <c r="L43" s="49">
        <f>CEILING(C36*0.4,5)</f>
        <v>95</v>
      </c>
      <c r="M43" s="50">
        <v>5.0</v>
      </c>
      <c r="N43" s="79" t="s">
        <v>53</v>
      </c>
      <c r="O43" s="80">
        <f>SUMPRODUCT(C43:C47,D43:D47)</f>
        <v>4800</v>
      </c>
    </row>
    <row r="44" ht="12.75" customHeight="1">
      <c r="A44" s="43"/>
      <c r="B44" s="44"/>
      <c r="C44" s="3">
        <f>CEILING(C36*0.65,5)</f>
        <v>150</v>
      </c>
      <c r="D44" s="51">
        <v>8.0</v>
      </c>
      <c r="E44" s="3"/>
      <c r="F44" s="3">
        <f>CEILING(C36*0.675,5)</f>
        <v>160</v>
      </c>
      <c r="G44" s="51">
        <v>3.0</v>
      </c>
      <c r="H44" s="44"/>
      <c r="I44" s="3">
        <f>CEILING(C36*0.6,5)</f>
        <v>140</v>
      </c>
      <c r="J44" s="51">
        <v>3.0</v>
      </c>
      <c r="K44" s="44"/>
      <c r="L44" s="3">
        <f>CEILING(C36*0.5,5)</f>
        <v>115</v>
      </c>
      <c r="M44" s="51">
        <v>5.0</v>
      </c>
      <c r="N44" s="81" t="s">
        <v>54</v>
      </c>
      <c r="O44" s="82">
        <f>SUMPRODUCT(F43:F47,G43:G47)</f>
        <v>3620</v>
      </c>
    </row>
    <row r="45" ht="12.75" customHeight="1">
      <c r="A45" s="43"/>
      <c r="B45" s="44"/>
      <c r="C45" s="3">
        <f>CEILING(C36*0.65,5)</f>
        <v>150</v>
      </c>
      <c r="D45" s="51">
        <v>8.0</v>
      </c>
      <c r="E45" s="3"/>
      <c r="F45" s="3">
        <f>CEILING(C36*0.725,5)</f>
        <v>170</v>
      </c>
      <c r="G45" s="51">
        <v>8.0</v>
      </c>
      <c r="H45" s="44"/>
      <c r="I45" s="3">
        <f>CEILING(C36*0.7,5)</f>
        <v>165</v>
      </c>
      <c r="J45" s="51">
        <v>2.0</v>
      </c>
      <c r="K45" s="44"/>
      <c r="L45" s="3">
        <f>CEILING(C36*0.6,5)</f>
        <v>140</v>
      </c>
      <c r="M45" s="51">
        <v>5.0</v>
      </c>
      <c r="N45" s="81" t="s">
        <v>55</v>
      </c>
      <c r="O45" s="82">
        <f>SUMPRODUCT(I43:I47,J43:J47)</f>
        <v>2610</v>
      </c>
    </row>
    <row r="46" ht="12.75" customHeight="1">
      <c r="A46" s="43"/>
      <c r="B46" s="3"/>
      <c r="C46" s="3">
        <f>CEILING(C36*0.65,5)</f>
        <v>150</v>
      </c>
      <c r="D46" s="51">
        <v>8.0</v>
      </c>
      <c r="E46" s="3"/>
      <c r="F46" s="3">
        <f>CEILING(C36*0.725,5)</f>
        <v>170</v>
      </c>
      <c r="G46" s="51">
        <v>8.0</v>
      </c>
      <c r="H46" s="3"/>
      <c r="I46" s="3">
        <f>CEILING(C36*0.75,5)</f>
        <v>175</v>
      </c>
      <c r="J46" s="51">
        <v>1.0</v>
      </c>
      <c r="K46" s="3"/>
      <c r="L46" s="3" t="s">
        <v>36</v>
      </c>
      <c r="M46" s="51" t="s">
        <v>36</v>
      </c>
      <c r="N46" s="81" t="s">
        <v>56</v>
      </c>
      <c r="O46" s="82">
        <f>SUMPRODUCT(L43:L46, M43:M46)</f>
        <v>1750</v>
      </c>
    </row>
    <row r="47" ht="12.75" customHeight="1">
      <c r="A47" s="43"/>
      <c r="B47" s="53" t="s">
        <v>37</v>
      </c>
      <c r="C47" s="53">
        <f t="shared" ref="C47:C48" si="6">CEILING(C36*0.65,5)</f>
        <v>150</v>
      </c>
      <c r="D47" s="54" t="s">
        <v>45</v>
      </c>
      <c r="E47" s="53" t="s">
        <v>39</v>
      </c>
      <c r="F47" s="53">
        <f>CEILING(C36*0.725,5)</f>
        <v>170</v>
      </c>
      <c r="G47" s="54" t="s">
        <v>45</v>
      </c>
      <c r="H47" s="53" t="s">
        <v>35</v>
      </c>
      <c r="I47" s="53">
        <f>CEILING(C36*0.8,5)</f>
        <v>185</v>
      </c>
      <c r="J47" s="69">
        <v>6.0</v>
      </c>
      <c r="K47" s="55"/>
      <c r="L47" s="55" t="s">
        <v>36</v>
      </c>
      <c r="M47" s="56" t="s">
        <v>36</v>
      </c>
      <c r="N47" s="83" t="s">
        <v>57</v>
      </c>
      <c r="O47" s="84">
        <f>SUM(O43:O46)</f>
        <v>12780</v>
      </c>
    </row>
    <row r="48" ht="12.75" customHeight="1">
      <c r="A48" s="43"/>
      <c r="B48" s="48" t="s">
        <v>18</v>
      </c>
      <c r="C48" s="49">
        <f t="shared" si="6"/>
        <v>115</v>
      </c>
      <c r="D48" s="50">
        <v>8.0</v>
      </c>
      <c r="E48" s="48" t="s">
        <v>18</v>
      </c>
      <c r="F48" s="49">
        <f>CEILING(C37*0.6,5)</f>
        <v>105</v>
      </c>
      <c r="G48" s="50">
        <v>3.0</v>
      </c>
      <c r="H48" s="48" t="s">
        <v>18</v>
      </c>
      <c r="I48" s="49">
        <f>CEILING(C37*0.5,5)</f>
        <v>90</v>
      </c>
      <c r="J48" s="50">
        <v>5.0</v>
      </c>
      <c r="K48" s="48" t="s">
        <v>18</v>
      </c>
      <c r="L48" s="49">
        <f>CEILING(C37*0.4,5)</f>
        <v>70</v>
      </c>
      <c r="M48" s="50">
        <v>5.0</v>
      </c>
      <c r="N48" s="79" t="s">
        <v>53</v>
      </c>
      <c r="O48" s="80">
        <f>SUMPRODUCT(C48:C52,D48:D52)</f>
        <v>3680</v>
      </c>
    </row>
    <row r="49" ht="12.75" customHeight="1">
      <c r="A49" s="43"/>
      <c r="B49" s="44"/>
      <c r="C49" s="3">
        <f>CEILING(C37*0.65,5)</f>
        <v>115</v>
      </c>
      <c r="D49" s="51">
        <v>8.0</v>
      </c>
      <c r="E49" s="44"/>
      <c r="F49" s="3">
        <f>CEILING(C37*0.675,5)</f>
        <v>120</v>
      </c>
      <c r="G49" s="51">
        <v>3.0</v>
      </c>
      <c r="H49" s="44"/>
      <c r="I49" s="3">
        <f>CEILING(C37*0.6,5)</f>
        <v>105</v>
      </c>
      <c r="J49" s="51">
        <v>3.0</v>
      </c>
      <c r="K49" s="44"/>
      <c r="L49" s="3">
        <f>CEILING(C37*0.5,5)</f>
        <v>90</v>
      </c>
      <c r="M49" s="51">
        <v>5.0</v>
      </c>
      <c r="N49" s="81" t="s">
        <v>54</v>
      </c>
      <c r="O49" s="82">
        <f>SUMPRODUCT(F48:F52,G48:G52)</f>
        <v>2755</v>
      </c>
    </row>
    <row r="50" ht="12.75" customHeight="1">
      <c r="A50" s="43"/>
      <c r="B50" s="44"/>
      <c r="C50" s="3">
        <f>CEILING(C37*0.65,5)</f>
        <v>115</v>
      </c>
      <c r="D50" s="51">
        <v>8.0</v>
      </c>
      <c r="E50" s="44"/>
      <c r="F50" s="3">
        <f>CEILING(C37*0.725,5)</f>
        <v>130</v>
      </c>
      <c r="G50" s="51">
        <v>8.0</v>
      </c>
      <c r="H50" s="44"/>
      <c r="I50" s="3">
        <f>CEILING(C37*0.7,5)</f>
        <v>125</v>
      </c>
      <c r="J50" s="51">
        <v>2.0</v>
      </c>
      <c r="K50" s="44"/>
      <c r="L50" s="3">
        <f>CEILING(C37*0.6,5)</f>
        <v>105</v>
      </c>
      <c r="M50" s="51">
        <v>5.0</v>
      </c>
      <c r="N50" s="81" t="s">
        <v>55</v>
      </c>
      <c r="O50" s="82">
        <f>SUMPRODUCT(I48:I52,J48:J52)</f>
        <v>1150</v>
      </c>
    </row>
    <row r="51" ht="12.75" customHeight="1">
      <c r="A51" s="43"/>
      <c r="B51" s="3"/>
      <c r="C51" s="3">
        <f>CEILING(C37*0.65,5)</f>
        <v>115</v>
      </c>
      <c r="D51" s="51">
        <v>8.0</v>
      </c>
      <c r="E51" s="3"/>
      <c r="F51" s="3">
        <f>CEILING(C37*0.725,5)</f>
        <v>130</v>
      </c>
      <c r="G51" s="51">
        <v>8.0</v>
      </c>
      <c r="H51" s="3"/>
      <c r="I51" s="3">
        <f>CEILING(C37*0.75,5)</f>
        <v>135</v>
      </c>
      <c r="J51" s="51">
        <v>1.0</v>
      </c>
      <c r="K51" s="3"/>
      <c r="L51" s="3" t="s">
        <v>36</v>
      </c>
      <c r="M51" s="51" t="s">
        <v>36</v>
      </c>
      <c r="N51" s="81" t="s">
        <v>56</v>
      </c>
      <c r="O51" s="82">
        <f>SUMPRODUCT(L48:L51, M48:M51)</f>
        <v>1325</v>
      </c>
    </row>
    <row r="52" ht="12.75" customHeight="1">
      <c r="A52" s="43"/>
      <c r="B52" s="53" t="s">
        <v>37</v>
      </c>
      <c r="C52" s="53">
        <f t="shared" ref="C52:C53" si="7">CEILING(C37*0.65,5)</f>
        <v>115</v>
      </c>
      <c r="D52" s="54" t="s">
        <v>45</v>
      </c>
      <c r="E52" s="53" t="s">
        <v>39</v>
      </c>
      <c r="F52" s="53">
        <f>CEILING(C37*0.725,5)</f>
        <v>130</v>
      </c>
      <c r="G52" s="54" t="s">
        <v>45</v>
      </c>
      <c r="H52" s="53" t="s">
        <v>35</v>
      </c>
      <c r="I52" s="53">
        <f>CEILING(C37*0.8,5)</f>
        <v>140</v>
      </c>
      <c r="J52" s="85"/>
      <c r="K52" s="55"/>
      <c r="L52" s="55" t="s">
        <v>36</v>
      </c>
      <c r="M52" s="56" t="s">
        <v>36</v>
      </c>
      <c r="N52" s="83" t="s">
        <v>57</v>
      </c>
      <c r="O52" s="84">
        <f>SUM(O48:O51)</f>
        <v>8910</v>
      </c>
    </row>
    <row r="53" ht="12.75" customHeight="1">
      <c r="A53" s="43"/>
      <c r="B53" s="48" t="s">
        <v>20</v>
      </c>
      <c r="C53" s="49">
        <f t="shared" si="7"/>
        <v>105</v>
      </c>
      <c r="D53" s="50">
        <v>8.0</v>
      </c>
      <c r="E53" s="48" t="s">
        <v>20</v>
      </c>
      <c r="F53" s="49">
        <f>CEILING(C38*0.6,5)</f>
        <v>95</v>
      </c>
      <c r="G53" s="50">
        <v>3.0</v>
      </c>
      <c r="H53" s="48" t="s">
        <v>20</v>
      </c>
      <c r="I53" s="49">
        <f>CEILING(C38*0.5,5)</f>
        <v>80</v>
      </c>
      <c r="J53" s="50">
        <v>5.0</v>
      </c>
      <c r="K53" s="48" t="s">
        <v>20</v>
      </c>
      <c r="L53" s="49">
        <f>CEILING(C38*0.4,5)</f>
        <v>65</v>
      </c>
      <c r="M53" s="50">
        <v>5.0</v>
      </c>
      <c r="N53" s="79" t="s">
        <v>53</v>
      </c>
      <c r="O53" s="80">
        <f>SUMPRODUCT(C53:C57,D53:D57)</f>
        <v>3360</v>
      </c>
    </row>
    <row r="54" ht="12.75" customHeight="1">
      <c r="A54" s="43"/>
      <c r="B54" s="44"/>
      <c r="C54" s="3">
        <f>CEILING(C38*0.65,5)</f>
        <v>105</v>
      </c>
      <c r="D54" s="51">
        <v>8.0</v>
      </c>
      <c r="E54" s="44"/>
      <c r="F54" s="3">
        <f>CEILING(C38*0.675,5)</f>
        <v>105</v>
      </c>
      <c r="G54" s="51">
        <v>3.0</v>
      </c>
      <c r="H54" s="44"/>
      <c r="I54" s="3">
        <f>CEILING(C38*0.6,5)</f>
        <v>95</v>
      </c>
      <c r="J54" s="51">
        <v>3.0</v>
      </c>
      <c r="K54" s="44"/>
      <c r="L54" s="3">
        <f>CEILING(C38*0.5,5)</f>
        <v>80</v>
      </c>
      <c r="M54" s="51">
        <v>5.0</v>
      </c>
      <c r="N54" s="81" t="s">
        <v>54</v>
      </c>
      <c r="O54" s="82">
        <f>SUMPRODUCT(F53:F57,G53:G57)</f>
        <v>2440</v>
      </c>
    </row>
    <row r="55" ht="12.75" customHeight="1">
      <c r="A55" s="43"/>
      <c r="B55" s="44"/>
      <c r="C55" s="3">
        <f>CEILING(C38*0.65,5)</f>
        <v>105</v>
      </c>
      <c r="D55" s="51">
        <v>8.0</v>
      </c>
      <c r="E55" s="44"/>
      <c r="F55" s="3">
        <f>CEILING(C38*0.725,5)</f>
        <v>115</v>
      </c>
      <c r="G55" s="51">
        <v>8.0</v>
      </c>
      <c r="H55" s="44"/>
      <c r="I55" s="3">
        <f>CEILING(C38*0.7,5)</f>
        <v>110</v>
      </c>
      <c r="J55" s="51">
        <v>2.0</v>
      </c>
      <c r="K55" s="44"/>
      <c r="L55" s="3">
        <f>CEILING(C38*0.6,5)</f>
        <v>95</v>
      </c>
      <c r="M55" s="51">
        <v>5.0</v>
      </c>
      <c r="N55" s="81" t="s">
        <v>55</v>
      </c>
      <c r="O55" s="82">
        <f>SUMPRODUCT(I53:I57,J53:J57)</f>
        <v>1900</v>
      </c>
    </row>
    <row r="56" ht="12.75" customHeight="1">
      <c r="A56" s="43"/>
      <c r="B56" s="3"/>
      <c r="C56" s="3">
        <f>CEILING(C38*0.65,5)</f>
        <v>105</v>
      </c>
      <c r="D56" s="51">
        <v>8.0</v>
      </c>
      <c r="E56" s="3"/>
      <c r="F56" s="3">
        <f>CEILING(C38*0.725,5)</f>
        <v>115</v>
      </c>
      <c r="G56" s="51">
        <v>8.0</v>
      </c>
      <c r="H56" s="3"/>
      <c r="I56" s="3">
        <f>CEILING(C38*0.75,5)</f>
        <v>120</v>
      </c>
      <c r="J56" s="51">
        <v>1.0</v>
      </c>
      <c r="K56" s="3"/>
      <c r="L56" s="3" t="s">
        <v>36</v>
      </c>
      <c r="M56" s="51" t="s">
        <v>36</v>
      </c>
      <c r="N56" s="81" t="s">
        <v>56</v>
      </c>
      <c r="O56" s="82">
        <f>SUMPRODUCT(L53:L56, M53:M56)</f>
        <v>1200</v>
      </c>
    </row>
    <row r="57" ht="12.75" customHeight="1">
      <c r="A57" s="43"/>
      <c r="B57" s="53" t="s">
        <v>37</v>
      </c>
      <c r="C57" s="53">
        <f t="shared" ref="C57:C58" si="8">CEILING(C38*0.65,5)</f>
        <v>105</v>
      </c>
      <c r="D57" s="54" t="s">
        <v>45</v>
      </c>
      <c r="E57" s="53" t="s">
        <v>39</v>
      </c>
      <c r="F57" s="53">
        <f>CEILING(C38*0.725,5)</f>
        <v>115</v>
      </c>
      <c r="G57" s="54" t="s">
        <v>45</v>
      </c>
      <c r="H57" s="53" t="s">
        <v>35</v>
      </c>
      <c r="I57" s="53">
        <f>CEILING(C38*0.8,5)</f>
        <v>125</v>
      </c>
      <c r="J57" s="69">
        <v>7.0</v>
      </c>
      <c r="K57" s="55"/>
      <c r="L57" s="55" t="s">
        <v>36</v>
      </c>
      <c r="M57" s="56" t="s">
        <v>36</v>
      </c>
      <c r="N57" s="83" t="s">
        <v>57</v>
      </c>
      <c r="O57" s="84">
        <f>SUM(O53:O56)</f>
        <v>8900</v>
      </c>
    </row>
    <row r="58" ht="12.75" customHeight="1">
      <c r="A58" s="43"/>
      <c r="B58" s="44" t="s">
        <v>22</v>
      </c>
      <c r="C58" s="3">
        <f t="shared" si="8"/>
        <v>190</v>
      </c>
      <c r="D58" s="50">
        <v>8.0</v>
      </c>
      <c r="E58" s="44" t="s">
        <v>22</v>
      </c>
      <c r="F58" s="49">
        <f>CEILING(C39*0.6,5)</f>
        <v>175</v>
      </c>
      <c r="G58" s="50">
        <v>3.0</v>
      </c>
      <c r="H58" s="44" t="s">
        <v>22</v>
      </c>
      <c r="I58" s="49">
        <f>CEILING(C39*0.5,5)</f>
        <v>145</v>
      </c>
      <c r="J58" s="50">
        <v>5.0</v>
      </c>
      <c r="K58" s="44" t="s">
        <v>22</v>
      </c>
      <c r="L58" s="3">
        <f>CEILING(C39*0.4,5)</f>
        <v>115</v>
      </c>
      <c r="M58" s="51">
        <v>5.0</v>
      </c>
      <c r="N58" s="79" t="s">
        <v>53</v>
      </c>
      <c r="O58" s="80">
        <f>SUMPRODUCT(C58:C62,D58:D62)</f>
        <v>6080</v>
      </c>
    </row>
    <row r="59" ht="12.75" customHeight="1">
      <c r="A59" s="43"/>
      <c r="B59" s="44"/>
      <c r="C59" s="3">
        <f>CEILING(C39*0.65,5)</f>
        <v>190</v>
      </c>
      <c r="D59" s="51">
        <v>8.0</v>
      </c>
      <c r="E59" s="44"/>
      <c r="F59" s="3">
        <f>CEILING(C39*0.675,5)</f>
        <v>195</v>
      </c>
      <c r="G59" s="51">
        <v>3.0</v>
      </c>
      <c r="H59" s="44"/>
      <c r="I59" s="3">
        <f>CEILING(C39*0.6,5)</f>
        <v>175</v>
      </c>
      <c r="J59" s="51">
        <v>3.0</v>
      </c>
      <c r="K59" s="44"/>
      <c r="L59" s="3">
        <f>CEILING(C39*0.5,5)</f>
        <v>145</v>
      </c>
      <c r="M59" s="51">
        <v>5.0</v>
      </c>
      <c r="N59" s="81" t="s">
        <v>54</v>
      </c>
      <c r="O59" s="82">
        <f>SUMPRODUCT(F58:F62,G58:G62)</f>
        <v>4470</v>
      </c>
    </row>
    <row r="60" ht="12.75" customHeight="1">
      <c r="A60" s="43"/>
      <c r="B60" s="44"/>
      <c r="C60" s="3">
        <f>CEILING(C39*0.65,5)</f>
        <v>190</v>
      </c>
      <c r="D60" s="51">
        <v>8.0</v>
      </c>
      <c r="E60" s="44"/>
      <c r="F60" s="3">
        <f>CEILING(C39*0.725,5)</f>
        <v>210</v>
      </c>
      <c r="G60" s="51">
        <v>8.0</v>
      </c>
      <c r="H60" s="44"/>
      <c r="I60" s="3">
        <f>CEILING(C39*0.7,5)</f>
        <v>200</v>
      </c>
      <c r="J60" s="51">
        <v>2.0</v>
      </c>
      <c r="K60" s="44"/>
      <c r="L60" s="3">
        <f>CEILING(C39*0.6,5)</f>
        <v>175</v>
      </c>
      <c r="M60" s="51">
        <v>5.0</v>
      </c>
      <c r="N60" s="81" t="s">
        <v>55</v>
      </c>
      <c r="O60" s="82">
        <f>SUMPRODUCT(I58:I62,J58:J62)</f>
        <v>1865</v>
      </c>
    </row>
    <row r="61" ht="12.75" customHeight="1">
      <c r="A61" s="43"/>
      <c r="B61" s="3"/>
      <c r="C61" s="3">
        <f>CEILING(C39*0.65,5)</f>
        <v>190</v>
      </c>
      <c r="D61" s="51">
        <v>8.0</v>
      </c>
      <c r="E61" s="3"/>
      <c r="F61" s="3">
        <f>CEILING(C39*0.725,5)</f>
        <v>210</v>
      </c>
      <c r="G61" s="51">
        <v>8.0</v>
      </c>
      <c r="H61" s="3"/>
      <c r="I61" s="3">
        <f>CEILING(C39*0.75,5)</f>
        <v>215</v>
      </c>
      <c r="J61" s="51">
        <v>1.0</v>
      </c>
      <c r="K61" s="3"/>
      <c r="L61" s="3" t="s">
        <v>36</v>
      </c>
      <c r="M61" s="51" t="s">
        <v>36</v>
      </c>
      <c r="N61" s="81" t="s">
        <v>56</v>
      </c>
      <c r="O61" s="82">
        <f>SUMPRODUCT(L58:L61, M58:M61)</f>
        <v>2175</v>
      </c>
    </row>
    <row r="62" ht="12.75" customHeight="1">
      <c r="A62" s="57"/>
      <c r="B62" s="53" t="s">
        <v>37</v>
      </c>
      <c r="C62" s="53">
        <f>CEILING(C39*0.65,5)</f>
        <v>190</v>
      </c>
      <c r="D62" s="54" t="s">
        <v>45</v>
      </c>
      <c r="E62" s="53" t="s">
        <v>39</v>
      </c>
      <c r="F62" s="53">
        <f>CEILING(C39*0.725,5)</f>
        <v>210</v>
      </c>
      <c r="G62" s="54" t="s">
        <v>45</v>
      </c>
      <c r="H62" s="53" t="s">
        <v>35</v>
      </c>
      <c r="I62" s="53">
        <f>CEILING(C39*0.8,5)</f>
        <v>230</v>
      </c>
      <c r="J62" s="85"/>
      <c r="K62" s="55"/>
      <c r="L62" s="55" t="s">
        <v>36</v>
      </c>
      <c r="M62" s="56" t="s">
        <v>36</v>
      </c>
      <c r="N62" s="83" t="s">
        <v>57</v>
      </c>
      <c r="O62" s="84">
        <f>SUM(O58:O61)</f>
        <v>14590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3"/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225</v>
      </c>
      <c r="D65" s="44">
        <v>8.0</v>
      </c>
      <c r="E65" s="63">
        <f>J47</f>
        <v>6</v>
      </c>
      <c r="F65" s="3"/>
      <c r="G65" s="3"/>
      <c r="H65" s="3"/>
      <c r="I65" s="3"/>
      <c r="J65" s="3"/>
      <c r="K65" s="3"/>
      <c r="L65" s="3"/>
      <c r="M65" s="3"/>
    </row>
    <row r="66" ht="12.75" customHeight="1">
      <c r="A66" s="59"/>
      <c r="B66" s="26" t="s">
        <v>18</v>
      </c>
      <c r="C66" s="27">
        <f>CEILING(((E66-D66)*5)+C37,5)</f>
        <v>135</v>
      </c>
      <c r="D66" s="44">
        <v>8.0</v>
      </c>
      <c r="E66" s="65" t="str">
        <f>J52</f>
        <v/>
      </c>
      <c r="F66" s="3"/>
      <c r="G66" s="3"/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155</v>
      </c>
      <c r="D67" s="44">
        <v>8.0</v>
      </c>
      <c r="E67" s="65">
        <f>J57</f>
        <v>7</v>
      </c>
      <c r="F67" s="3"/>
      <c r="G67" s="3"/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245</v>
      </c>
      <c r="D68" s="66">
        <v>8.0</v>
      </c>
      <c r="E68" s="67" t="str">
        <f>J62</f>
        <v/>
      </c>
      <c r="F68" s="3"/>
      <c r="G68" s="3"/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</row>
    <row r="72" ht="12.75" customHeight="1">
      <c r="A72" s="43"/>
      <c r="B72" s="48" t="s">
        <v>15</v>
      </c>
      <c r="C72" s="49">
        <f>CEILING(C65*0.7,5)</f>
        <v>160</v>
      </c>
      <c r="D72" s="50">
        <v>5.0</v>
      </c>
      <c r="E72" s="48" t="s">
        <v>15</v>
      </c>
      <c r="F72" s="49">
        <f>CEILING(C65*0.65,5)</f>
        <v>150</v>
      </c>
      <c r="G72" s="50">
        <v>2.0</v>
      </c>
      <c r="H72" s="48" t="s">
        <v>15</v>
      </c>
      <c r="I72" s="49">
        <f>CEILING(C65*0.5,5)</f>
        <v>115</v>
      </c>
      <c r="J72" s="49">
        <v>5.0</v>
      </c>
      <c r="K72" s="19" t="s">
        <v>15</v>
      </c>
      <c r="L72" s="72">
        <f>CEILING(C65*0.4,5)</f>
        <v>90</v>
      </c>
      <c r="M72" s="20">
        <v>5.0</v>
      </c>
      <c r="N72" s="79" t="s">
        <v>53</v>
      </c>
      <c r="O72" s="80">
        <f>SUMPRODUCT(C72:C77,D72:D77)</f>
        <v>4000</v>
      </c>
    </row>
    <row r="73" ht="12.75" customHeight="1">
      <c r="A73" s="43"/>
      <c r="B73" s="44"/>
      <c r="C73" s="3">
        <f>CEILING(C65*0.7,5)</f>
        <v>160</v>
      </c>
      <c r="D73" s="51">
        <v>5.0</v>
      </c>
      <c r="E73" s="44"/>
      <c r="F73" s="3">
        <f>CEILING(C65*0.725,5)</f>
        <v>165</v>
      </c>
      <c r="G73" s="51">
        <v>2.0</v>
      </c>
      <c r="H73" s="44"/>
      <c r="I73" s="3">
        <f>CEILING(C65*0.6,5)</f>
        <v>135</v>
      </c>
      <c r="J73" s="3">
        <v>3.0</v>
      </c>
      <c r="K73" s="26"/>
      <c r="L73" s="3">
        <f>CEILING(C65*0.5,5)</f>
        <v>115</v>
      </c>
      <c r="M73" s="27">
        <v>5.0</v>
      </c>
      <c r="N73" s="81" t="s">
        <v>54</v>
      </c>
      <c r="O73" s="82">
        <f>SUMPRODUCT(F72:F77,G72:G77)</f>
        <v>3255</v>
      </c>
    </row>
    <row r="74" ht="12.75" customHeight="1">
      <c r="A74" s="43"/>
      <c r="B74" s="44"/>
      <c r="C74" s="3">
        <f>CEILING(C65*0.7,5)</f>
        <v>160</v>
      </c>
      <c r="D74" s="51">
        <v>5.0</v>
      </c>
      <c r="E74" s="44"/>
      <c r="F74" s="3">
        <f>CEILING(C65*0.775,5)</f>
        <v>175</v>
      </c>
      <c r="G74" s="51">
        <v>5.0</v>
      </c>
      <c r="H74" s="44"/>
      <c r="I74" s="3">
        <f>CEILING(C65*0.7,5)</f>
        <v>160</v>
      </c>
      <c r="J74" s="3">
        <v>2.0</v>
      </c>
      <c r="K74" s="26"/>
      <c r="L74" s="3">
        <f>CEILING(C65*0.6,5)</f>
        <v>135</v>
      </c>
      <c r="M74" s="27">
        <v>5.0</v>
      </c>
      <c r="N74" s="81" t="s">
        <v>55</v>
      </c>
      <c r="O74" s="82">
        <f>SUMPRODUCT(I72:I77,J72:J77)</f>
        <v>2625</v>
      </c>
    </row>
    <row r="75" ht="12.75" customHeight="1">
      <c r="A75" s="43"/>
      <c r="B75" s="44"/>
      <c r="C75" s="3">
        <f>CEILING(C65*0.7,5)</f>
        <v>160</v>
      </c>
      <c r="D75" s="51">
        <v>5.0</v>
      </c>
      <c r="E75" s="44"/>
      <c r="F75" s="3">
        <f>CEILING(C65*0.775,5)</f>
        <v>175</v>
      </c>
      <c r="G75" s="51">
        <v>5.0</v>
      </c>
      <c r="H75" s="44"/>
      <c r="I75" s="3">
        <f>CEILING(C65*0.75,5)</f>
        <v>170</v>
      </c>
      <c r="J75" s="3">
        <v>1.0</v>
      </c>
      <c r="K75" s="26"/>
      <c r="L75" s="3"/>
      <c r="M75" s="27" t="s">
        <v>36</v>
      </c>
      <c r="N75" s="81" t="s">
        <v>56</v>
      </c>
      <c r="O75" s="82">
        <f>SUMPRODUCT(L72:L75, M72:M75)</f>
        <v>1700</v>
      </c>
    </row>
    <row r="76" ht="12.75" customHeight="1">
      <c r="A76" s="43"/>
      <c r="B76" s="3"/>
      <c r="C76" s="3">
        <f>CEILING(C65*0.7,5)</f>
        <v>160</v>
      </c>
      <c r="D76" s="51">
        <v>5.0</v>
      </c>
      <c r="E76" s="3"/>
      <c r="F76" s="3">
        <f>CEILING(C65*0.775,5)</f>
        <v>175</v>
      </c>
      <c r="G76" s="51">
        <v>5.0</v>
      </c>
      <c r="H76" s="3"/>
      <c r="I76" s="3">
        <f>CEILING(C65*0.8,5)</f>
        <v>180</v>
      </c>
      <c r="J76" s="3">
        <v>1.0</v>
      </c>
      <c r="K76" s="73"/>
      <c r="L76" s="3"/>
      <c r="M76" s="27" t="s">
        <v>36</v>
      </c>
      <c r="N76" s="83" t="s">
        <v>57</v>
      </c>
      <c r="O76" s="84">
        <f>SUM(O72:O75)</f>
        <v>11580</v>
      </c>
    </row>
    <row r="77" ht="12.75" customHeight="1">
      <c r="A77" s="43"/>
      <c r="B77" s="53" t="s">
        <v>37</v>
      </c>
      <c r="C77" s="53">
        <f t="shared" ref="C77:C78" si="9">CEILING(C65*0.7,5)</f>
        <v>160</v>
      </c>
      <c r="D77" s="54" t="s">
        <v>47</v>
      </c>
      <c r="E77" s="53" t="s">
        <v>39</v>
      </c>
      <c r="F77" s="53">
        <f>CEILING(C65*0.775,5)</f>
        <v>175</v>
      </c>
      <c r="G77" s="54" t="s">
        <v>47</v>
      </c>
      <c r="H77" s="53" t="s">
        <v>35</v>
      </c>
      <c r="I77" s="53">
        <f>CEILING(C65*0.85,5)</f>
        <v>195</v>
      </c>
      <c r="J77" s="74">
        <v>5.0</v>
      </c>
      <c r="K77" s="75"/>
      <c r="L77" s="76"/>
      <c r="M77" s="31" t="s">
        <v>36</v>
      </c>
    </row>
    <row r="78" ht="12.75" customHeight="1">
      <c r="A78" s="43"/>
      <c r="B78" s="48" t="s">
        <v>18</v>
      </c>
      <c r="C78" s="49">
        <f t="shared" si="9"/>
        <v>95</v>
      </c>
      <c r="D78" s="50">
        <v>5.0</v>
      </c>
      <c r="E78" s="48" t="s">
        <v>18</v>
      </c>
      <c r="F78" s="49">
        <f>CEILING(C66*0.65,5)</f>
        <v>90</v>
      </c>
      <c r="G78" s="50">
        <v>2.0</v>
      </c>
      <c r="H78" s="48" t="s">
        <v>18</v>
      </c>
      <c r="I78" s="49">
        <f>CEILING(C66*0.5,5)</f>
        <v>70</v>
      </c>
      <c r="J78" s="49">
        <v>5.0</v>
      </c>
      <c r="K78" s="19" t="s">
        <v>18</v>
      </c>
      <c r="L78" s="72">
        <f>CEILING(C66*0.4,5)</f>
        <v>55</v>
      </c>
      <c r="M78" s="20">
        <v>5.0</v>
      </c>
      <c r="N78" s="79" t="s">
        <v>53</v>
      </c>
      <c r="O78" s="80">
        <f>SUMPRODUCT(C78:C83,D78:D83)</f>
        <v>2375</v>
      </c>
    </row>
    <row r="79" ht="12.75" customHeight="1">
      <c r="A79" s="43"/>
      <c r="B79" s="44"/>
      <c r="C79" s="3">
        <f>CEILING(C66*0.7,5)</f>
        <v>95</v>
      </c>
      <c r="D79" s="51">
        <v>5.0</v>
      </c>
      <c r="E79" s="44"/>
      <c r="F79" s="3">
        <f>CEILING(C66*0.725,5)</f>
        <v>100</v>
      </c>
      <c r="G79" s="51">
        <v>2.0</v>
      </c>
      <c r="H79" s="44"/>
      <c r="I79" s="3">
        <f>CEILING(C66*0.6,5)</f>
        <v>85</v>
      </c>
      <c r="J79" s="3">
        <v>3.0</v>
      </c>
      <c r="K79" s="26"/>
      <c r="L79" s="3">
        <f>CEILING(C66*0.5,5)</f>
        <v>70</v>
      </c>
      <c r="M79" s="27">
        <v>5.0</v>
      </c>
      <c r="N79" s="81" t="s">
        <v>54</v>
      </c>
      <c r="O79" s="82">
        <f>SUMPRODUCT(F78:F83,G78:G83)</f>
        <v>1955</v>
      </c>
    </row>
    <row r="80" ht="12.75" customHeight="1">
      <c r="A80" s="43"/>
      <c r="B80" s="44"/>
      <c r="C80" s="3">
        <f>CEILING(C66*0.7,5)</f>
        <v>95</v>
      </c>
      <c r="D80" s="51">
        <v>5.0</v>
      </c>
      <c r="E80" s="44"/>
      <c r="F80" s="3">
        <f>CEILING(C66*0.775,5)</f>
        <v>105</v>
      </c>
      <c r="G80" s="51">
        <v>5.0</v>
      </c>
      <c r="H80" s="44"/>
      <c r="I80" s="3">
        <f>CEILING(C66*0.7,5)</f>
        <v>95</v>
      </c>
      <c r="J80" s="3">
        <v>2.0</v>
      </c>
      <c r="K80" s="26"/>
      <c r="L80" s="3">
        <f>CEILING(C66*0.6,5)</f>
        <v>85</v>
      </c>
      <c r="M80" s="27">
        <v>5.0</v>
      </c>
      <c r="N80" s="81" t="s">
        <v>55</v>
      </c>
      <c r="O80" s="82">
        <f>SUMPRODUCT(I78:I83,J78:J83)</f>
        <v>2160</v>
      </c>
    </row>
    <row r="81" ht="12.75" customHeight="1">
      <c r="A81" s="43"/>
      <c r="B81" s="44"/>
      <c r="C81" s="3">
        <f>CEILING(C66*0.7,5)</f>
        <v>95</v>
      </c>
      <c r="D81" s="51">
        <v>5.0</v>
      </c>
      <c r="E81" s="44"/>
      <c r="F81" s="3">
        <f>CEILING(C66*0.775,5)</f>
        <v>105</v>
      </c>
      <c r="G81" s="51">
        <v>5.0</v>
      </c>
      <c r="H81" s="44"/>
      <c r="I81" s="3">
        <f>CEILING(C66*0.75,5)</f>
        <v>105</v>
      </c>
      <c r="J81" s="3">
        <v>1.0</v>
      </c>
      <c r="K81" s="26"/>
      <c r="L81" s="3"/>
      <c r="M81" s="27" t="s">
        <v>36</v>
      </c>
      <c r="N81" s="81" t="s">
        <v>56</v>
      </c>
      <c r="O81" s="82">
        <f>SUMPRODUCT(L78:L81, M78:M81)</f>
        <v>1050</v>
      </c>
    </row>
    <row r="82" ht="12.75" customHeight="1">
      <c r="A82" s="43"/>
      <c r="B82" s="3"/>
      <c r="C82" s="3">
        <f>CEILING(C66*0.7,5)</f>
        <v>95</v>
      </c>
      <c r="D82" s="51">
        <v>5.0</v>
      </c>
      <c r="E82" s="3"/>
      <c r="F82" s="3">
        <f>CEILING(C66*0.775,5)</f>
        <v>105</v>
      </c>
      <c r="G82" s="51">
        <v>5.0</v>
      </c>
      <c r="H82" s="3"/>
      <c r="I82" s="3">
        <f>CEILING(C66*0.8,5)</f>
        <v>110</v>
      </c>
      <c r="J82" s="3">
        <v>1.0</v>
      </c>
      <c r="K82" s="73"/>
      <c r="L82" s="3"/>
      <c r="M82" s="27" t="s">
        <v>36</v>
      </c>
      <c r="N82" s="83" t="s">
        <v>57</v>
      </c>
      <c r="O82" s="84">
        <f>SUM(O78:O81)</f>
        <v>7540</v>
      </c>
    </row>
    <row r="83" ht="12.75" customHeight="1">
      <c r="A83" s="43"/>
      <c r="B83" s="53" t="s">
        <v>37</v>
      </c>
      <c r="C83" s="53">
        <f t="shared" ref="C83:C84" si="10">CEILING(C66*0.7,5)</f>
        <v>95</v>
      </c>
      <c r="D83" s="54" t="s">
        <v>47</v>
      </c>
      <c r="E83" s="53" t="s">
        <v>39</v>
      </c>
      <c r="F83" s="53">
        <f>CEILING(C66*0.775,5)</f>
        <v>105</v>
      </c>
      <c r="G83" s="54" t="s">
        <v>47</v>
      </c>
      <c r="H83" s="53" t="s">
        <v>35</v>
      </c>
      <c r="I83" s="53">
        <f>CEILING(C66*0.85,5)</f>
        <v>115</v>
      </c>
      <c r="J83" s="74">
        <v>10.0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0"/>
        <v>110</v>
      </c>
      <c r="D84" s="50">
        <v>5.0</v>
      </c>
      <c r="E84" s="48" t="s">
        <v>20</v>
      </c>
      <c r="F84" s="49">
        <f>CEILING(C67*0.65,5)</f>
        <v>105</v>
      </c>
      <c r="G84" s="50">
        <v>2.0</v>
      </c>
      <c r="H84" s="48" t="s">
        <v>20</v>
      </c>
      <c r="I84" s="49">
        <f>CEILING(C67*0.5,5)</f>
        <v>80</v>
      </c>
      <c r="J84" s="49">
        <v>5.0</v>
      </c>
      <c r="K84" s="19" t="s">
        <v>20</v>
      </c>
      <c r="L84" s="72">
        <f>CEILING(C67*0.4,5)</f>
        <v>65</v>
      </c>
      <c r="M84" s="20">
        <v>5.0</v>
      </c>
      <c r="N84" s="79" t="s">
        <v>53</v>
      </c>
      <c r="O84" s="80">
        <f>SUMPRODUCT(C84:C89,D84:D89)</f>
        <v>2750</v>
      </c>
    </row>
    <row r="85" ht="12.75" customHeight="1">
      <c r="A85" s="43"/>
      <c r="B85" s="3"/>
      <c r="C85" s="3">
        <f>CEILING(C67*0.7,5)</f>
        <v>110</v>
      </c>
      <c r="D85" s="51">
        <v>5.0</v>
      </c>
      <c r="E85" s="3"/>
      <c r="F85" s="3">
        <f>CEILING(C67*0.725,5)</f>
        <v>115</v>
      </c>
      <c r="G85" s="51">
        <v>2.0</v>
      </c>
      <c r="H85" s="3"/>
      <c r="I85" s="3">
        <f>CEILING(C67*0.6,5)</f>
        <v>95</v>
      </c>
      <c r="J85" s="3">
        <v>3.0</v>
      </c>
      <c r="K85" s="73"/>
      <c r="L85" s="3">
        <f>CEILING(C67*0.5,5)</f>
        <v>80</v>
      </c>
      <c r="M85" s="27">
        <v>5.0</v>
      </c>
      <c r="N85" s="81" t="s">
        <v>54</v>
      </c>
      <c r="O85" s="82">
        <f>SUMPRODUCT(F84:F89,G84:G89)</f>
        <v>2315</v>
      </c>
    </row>
    <row r="86" ht="12.75" customHeight="1">
      <c r="A86" s="43"/>
      <c r="B86" s="3"/>
      <c r="C86" s="3">
        <f>CEILING(C67*0.7,5)</f>
        <v>110</v>
      </c>
      <c r="D86" s="51">
        <v>5.0</v>
      </c>
      <c r="E86" s="3"/>
      <c r="F86" s="3">
        <f>CEILING(C67*0.775,5)</f>
        <v>125</v>
      </c>
      <c r="G86" s="51">
        <v>5.0</v>
      </c>
      <c r="H86" s="3"/>
      <c r="I86" s="3">
        <f>CEILING(C67*0.7,5)</f>
        <v>110</v>
      </c>
      <c r="J86" s="3">
        <v>2.0</v>
      </c>
      <c r="K86" s="73"/>
      <c r="L86" s="3">
        <f>CEILING(C67*0.6,5)</f>
        <v>95</v>
      </c>
      <c r="M86" s="27">
        <v>5.0</v>
      </c>
      <c r="N86" s="81" t="s">
        <v>55</v>
      </c>
      <c r="O86" s="82">
        <f>SUMPRODUCT(I84:I89,J84:J89)</f>
        <v>1690</v>
      </c>
    </row>
    <row r="87" ht="12.75" customHeight="1">
      <c r="A87" s="43"/>
      <c r="B87" s="3"/>
      <c r="C87" s="3">
        <f>CEILING(C67*0.7,5)</f>
        <v>110</v>
      </c>
      <c r="D87" s="51">
        <v>5.0</v>
      </c>
      <c r="E87" s="3"/>
      <c r="F87" s="3">
        <f>CEILING(C67*0.775,5)</f>
        <v>125</v>
      </c>
      <c r="G87" s="51">
        <v>5.0</v>
      </c>
      <c r="H87" s="3"/>
      <c r="I87" s="3">
        <f>CEILING(C67*0.75,5)</f>
        <v>120</v>
      </c>
      <c r="J87" s="3">
        <v>1.0</v>
      </c>
      <c r="K87" s="73"/>
      <c r="L87" s="3"/>
      <c r="M87" s="27" t="s">
        <v>36</v>
      </c>
      <c r="N87" s="81" t="s">
        <v>56</v>
      </c>
      <c r="O87" s="82">
        <f>SUMPRODUCT(L84:L87, M84:M87)</f>
        <v>1200</v>
      </c>
    </row>
    <row r="88" ht="12.75" customHeight="1">
      <c r="A88" s="43"/>
      <c r="B88" s="3"/>
      <c r="C88" s="3">
        <f>CEILING(C67*0.7,5)</f>
        <v>110</v>
      </c>
      <c r="D88" s="51">
        <v>5.0</v>
      </c>
      <c r="E88" s="3"/>
      <c r="F88" s="3">
        <f>CEILING(C67*0.775,5)</f>
        <v>125</v>
      </c>
      <c r="G88" s="51">
        <v>5.0</v>
      </c>
      <c r="H88" s="3"/>
      <c r="I88" s="3">
        <f>CEILING(C67*0.8,5)</f>
        <v>125</v>
      </c>
      <c r="J88" s="3">
        <v>1.0</v>
      </c>
      <c r="K88" s="73"/>
      <c r="L88" s="3"/>
      <c r="M88" s="27" t="s">
        <v>36</v>
      </c>
      <c r="N88" s="83" t="s">
        <v>57</v>
      </c>
      <c r="O88" s="84">
        <f>SUM(O84:O87)</f>
        <v>7955</v>
      </c>
    </row>
    <row r="89" ht="12.75" customHeight="1">
      <c r="A89" s="43"/>
      <c r="B89" s="53" t="s">
        <v>37</v>
      </c>
      <c r="C89" s="53">
        <f t="shared" ref="C89:C90" si="11">CEILING(C67*0.7,5)</f>
        <v>110</v>
      </c>
      <c r="D89" s="54" t="s">
        <v>47</v>
      </c>
      <c r="E89" s="53" t="s">
        <v>39</v>
      </c>
      <c r="F89" s="53">
        <f>CEILING(C67*0.775,5)</f>
        <v>125</v>
      </c>
      <c r="G89" s="54" t="s">
        <v>47</v>
      </c>
      <c r="H89" s="53" t="s">
        <v>35</v>
      </c>
      <c r="I89" s="53">
        <f>CEILING(C67*0.85,5)</f>
        <v>135</v>
      </c>
      <c r="J89" s="74">
        <v>4.0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1"/>
        <v>175</v>
      </c>
      <c r="D90" s="50">
        <v>5.0</v>
      </c>
      <c r="E90" s="44" t="s">
        <v>22</v>
      </c>
      <c r="F90" s="49">
        <f>CEILING(C68*0.65,5)</f>
        <v>160</v>
      </c>
      <c r="G90" s="51">
        <v>2.0</v>
      </c>
      <c r="H90" s="44" t="s">
        <v>22</v>
      </c>
      <c r="I90" s="49">
        <f>CEILING(C68*0.5,5)</f>
        <v>125</v>
      </c>
      <c r="J90" s="49">
        <v>5.0</v>
      </c>
      <c r="K90" s="19" t="s">
        <v>22</v>
      </c>
      <c r="L90" s="72">
        <f>CEILING(C68*0.4,5)</f>
        <v>100</v>
      </c>
      <c r="M90" s="20">
        <v>5.0</v>
      </c>
      <c r="N90" s="79" t="s">
        <v>53</v>
      </c>
      <c r="O90" s="80">
        <f>SUMPRODUCT(C90:C95,D90:D95)</f>
        <v>4375</v>
      </c>
    </row>
    <row r="91" ht="12.75" customHeight="1">
      <c r="A91" s="43"/>
      <c r="B91" s="44"/>
      <c r="C91" s="3">
        <f>CEILING(C68*0.7,5)</f>
        <v>175</v>
      </c>
      <c r="D91" s="51">
        <v>5.0</v>
      </c>
      <c r="E91" s="44"/>
      <c r="F91" s="3">
        <f>CEILING(C68*0.725,5)</f>
        <v>180</v>
      </c>
      <c r="G91" s="51">
        <v>2.0</v>
      </c>
      <c r="H91" s="44"/>
      <c r="I91" s="3">
        <f>CEILING(C68*0.6,5)</f>
        <v>150</v>
      </c>
      <c r="J91" s="3">
        <v>3.0</v>
      </c>
      <c r="K91" s="26"/>
      <c r="L91" s="3">
        <f>CEILING(C68*0.5,5)</f>
        <v>125</v>
      </c>
      <c r="M91" s="27">
        <v>5.0</v>
      </c>
      <c r="N91" s="81" t="s">
        <v>54</v>
      </c>
      <c r="O91" s="82">
        <f>SUMPRODUCT(F90:F95,G90:G95)</f>
        <v>3530</v>
      </c>
    </row>
    <row r="92" ht="12.75" customHeight="1">
      <c r="A92" s="43"/>
      <c r="B92" s="44"/>
      <c r="C92" s="3">
        <f>CEILING(C68*0.7,5)</f>
        <v>175</v>
      </c>
      <c r="D92" s="51">
        <v>5.0</v>
      </c>
      <c r="E92" s="44"/>
      <c r="F92" s="3">
        <f>CEILING(C68*0.775,5)</f>
        <v>190</v>
      </c>
      <c r="G92" s="51">
        <v>5.0</v>
      </c>
      <c r="H92" s="44"/>
      <c r="I92" s="3">
        <f>CEILING(C68*0.7,5)</f>
        <v>175</v>
      </c>
      <c r="J92" s="3">
        <v>2.0</v>
      </c>
      <c r="K92" s="26"/>
      <c r="L92" s="3">
        <f>CEILING(C68*0.6,5)</f>
        <v>150</v>
      </c>
      <c r="M92" s="27">
        <v>5.0</v>
      </c>
      <c r="N92" s="81" t="s">
        <v>55</v>
      </c>
      <c r="O92" s="82">
        <f>SUMPRODUCT(I90:I95,J90:J95)</f>
        <v>3700</v>
      </c>
    </row>
    <row r="93" ht="12.75" customHeight="1">
      <c r="A93" s="43"/>
      <c r="B93" s="44"/>
      <c r="C93" s="3">
        <f>CEILING(C68*0.7,5)</f>
        <v>175</v>
      </c>
      <c r="D93" s="51">
        <v>5.0</v>
      </c>
      <c r="E93" s="44"/>
      <c r="F93" s="3">
        <f>CEILING(C68*0.775,5)</f>
        <v>190</v>
      </c>
      <c r="G93" s="51">
        <v>5.0</v>
      </c>
      <c r="H93" s="44"/>
      <c r="I93" s="3">
        <f>CEILING(C68*0.75,5)</f>
        <v>185</v>
      </c>
      <c r="J93" s="3">
        <v>1.0</v>
      </c>
      <c r="K93" s="26"/>
      <c r="L93" s="3"/>
      <c r="M93" s="27" t="s">
        <v>36</v>
      </c>
      <c r="N93" s="81" t="s">
        <v>56</v>
      </c>
      <c r="O93" s="82">
        <f>SUMPRODUCT(L90:L93, M90:M93)</f>
        <v>1875</v>
      </c>
    </row>
    <row r="94" ht="12.75" customHeight="1">
      <c r="A94" s="43"/>
      <c r="B94" s="3"/>
      <c r="C94" s="3">
        <f>CEILING(C68*0.7,5)</f>
        <v>175</v>
      </c>
      <c r="D94" s="51">
        <v>5.0</v>
      </c>
      <c r="E94" s="3"/>
      <c r="F94" s="3">
        <f>CEILING(C68*0.775,5)</f>
        <v>190</v>
      </c>
      <c r="G94" s="51">
        <v>5.0</v>
      </c>
      <c r="H94" s="3"/>
      <c r="I94" s="3">
        <f>CEILING(C68*0.8,5)</f>
        <v>200</v>
      </c>
      <c r="J94" s="3">
        <v>1.0</v>
      </c>
      <c r="K94" s="73"/>
      <c r="L94" s="3"/>
      <c r="M94" s="27" t="s">
        <v>36</v>
      </c>
      <c r="N94" s="83" t="s">
        <v>57</v>
      </c>
      <c r="O94" s="84">
        <f>SUM(O90:O93)</f>
        <v>13480</v>
      </c>
    </row>
    <row r="95" ht="12.75" customHeight="1">
      <c r="A95" s="57"/>
      <c r="B95" s="53" t="s">
        <v>37</v>
      </c>
      <c r="C95" s="53">
        <f>CEILING(C68*0.7,5)</f>
        <v>175</v>
      </c>
      <c r="D95" s="54" t="s">
        <v>47</v>
      </c>
      <c r="E95" s="53" t="s">
        <v>39</v>
      </c>
      <c r="F95" s="53">
        <f>CEILING(C68*0.775,5)</f>
        <v>190</v>
      </c>
      <c r="G95" s="54" t="s">
        <v>47</v>
      </c>
      <c r="H95" s="53" t="s">
        <v>35</v>
      </c>
      <c r="I95" s="53">
        <f>CEILING(C68*0.85,5)</f>
        <v>210</v>
      </c>
      <c r="J95" s="74">
        <v>9.0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44"/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225</v>
      </c>
      <c r="D98" s="44">
        <v>5.0</v>
      </c>
      <c r="E98" s="63">
        <f>J77</f>
        <v>5</v>
      </c>
      <c r="F98" s="44"/>
      <c r="G98" s="44"/>
      <c r="H98" s="3"/>
      <c r="I98" s="3"/>
      <c r="J98" s="44"/>
      <c r="K98" s="3"/>
      <c r="L98" s="3"/>
      <c r="M98" s="3"/>
    </row>
    <row r="99" ht="12.75" customHeight="1">
      <c r="A99" s="59"/>
      <c r="B99" s="26" t="s">
        <v>18</v>
      </c>
      <c r="C99" s="27">
        <f>CEILING(((E99-D99)*5)+C66,5)</f>
        <v>160</v>
      </c>
      <c r="D99" s="44">
        <v>5.0</v>
      </c>
      <c r="E99" s="65">
        <f>J83</f>
        <v>10</v>
      </c>
      <c r="F99" s="44"/>
      <c r="G99" s="44"/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155</v>
      </c>
      <c r="D100" s="44">
        <v>5.0</v>
      </c>
      <c r="E100" s="65">
        <f>J89</f>
        <v>4</v>
      </c>
      <c r="F100" s="44"/>
      <c r="G100" s="44"/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265</v>
      </c>
      <c r="D101" s="66">
        <v>5.0</v>
      </c>
      <c r="E101" s="67">
        <f>J95</f>
        <v>9</v>
      </c>
      <c r="F101" s="44"/>
      <c r="G101" s="44"/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</row>
    <row r="105" ht="12.75" customHeight="1">
      <c r="A105" s="43"/>
      <c r="B105" s="48" t="s">
        <v>15</v>
      </c>
      <c r="C105" s="49">
        <f>CEILING(C98*0.75,5)</f>
        <v>170</v>
      </c>
      <c r="D105" s="50">
        <v>3.0</v>
      </c>
      <c r="E105" s="48" t="s">
        <v>15</v>
      </c>
      <c r="F105" s="49">
        <f>CEILING(C98*0.7,5)</f>
        <v>160</v>
      </c>
      <c r="G105" s="50">
        <v>1.0</v>
      </c>
      <c r="H105" s="48" t="s">
        <v>15</v>
      </c>
      <c r="I105" s="49">
        <f>CEILING(C98*0.5,5)</f>
        <v>115</v>
      </c>
      <c r="J105" s="50">
        <v>5.0</v>
      </c>
      <c r="K105" s="48" t="s">
        <v>15</v>
      </c>
      <c r="L105" s="49">
        <f>CEILING(C98*0.4,5)</f>
        <v>90</v>
      </c>
      <c r="M105" s="50">
        <v>5.0</v>
      </c>
      <c r="N105" s="79" t="s">
        <v>53</v>
      </c>
      <c r="O105" s="80">
        <f>SUMPRODUCT(C105:C111,D105:D111)</f>
        <v>3060</v>
      </c>
    </row>
    <row r="106" ht="12.75" customHeight="1">
      <c r="A106" s="43"/>
      <c r="B106" s="44"/>
      <c r="C106" s="3">
        <f>CEILING(C98*0.75,5)</f>
        <v>170</v>
      </c>
      <c r="D106" s="51">
        <v>3.0</v>
      </c>
      <c r="E106" s="44"/>
      <c r="F106" s="3">
        <f>CEILING(C98*0.775,5)</f>
        <v>175</v>
      </c>
      <c r="G106" s="51">
        <v>1.0</v>
      </c>
      <c r="H106" s="44"/>
      <c r="I106" s="3">
        <f>CEILING(C98*0.6,5)</f>
        <v>135</v>
      </c>
      <c r="J106" s="51">
        <v>3.0</v>
      </c>
      <c r="K106" s="44"/>
      <c r="L106" s="3">
        <f>CEILING(C98*0.5,5)</f>
        <v>115</v>
      </c>
      <c r="M106" s="51">
        <v>5.0</v>
      </c>
      <c r="N106" s="81" t="s">
        <v>54</v>
      </c>
      <c r="O106" s="82">
        <f>SUMPRODUCT(F105:F111,G105:G111)</f>
        <v>2615</v>
      </c>
    </row>
    <row r="107" ht="12.75" customHeight="1">
      <c r="A107" s="43"/>
      <c r="B107" s="44"/>
      <c r="C107" s="3">
        <f>CEILING(C98*0.75,5)</f>
        <v>170</v>
      </c>
      <c r="D107" s="51">
        <v>3.0</v>
      </c>
      <c r="E107" s="44"/>
      <c r="F107" s="3">
        <f>CEILING(C98*0.825,5)</f>
        <v>190</v>
      </c>
      <c r="G107" s="51">
        <v>3.0</v>
      </c>
      <c r="H107" s="44"/>
      <c r="I107" s="3">
        <f>CEILING(C98*0.7,5)</f>
        <v>160</v>
      </c>
      <c r="J107" s="51">
        <v>2.0</v>
      </c>
      <c r="K107" s="44"/>
      <c r="L107" s="3">
        <f>CEILING(C98*0.6,5)</f>
        <v>135</v>
      </c>
      <c r="M107" s="51">
        <v>5.0</v>
      </c>
      <c r="N107" s="81" t="s">
        <v>55</v>
      </c>
      <c r="O107" s="82">
        <f>SUMPRODUCT(I105:I111,J105:J111)</f>
        <v>1845</v>
      </c>
    </row>
    <row r="108" ht="12.75" customHeight="1">
      <c r="A108" s="43"/>
      <c r="B108" s="44"/>
      <c r="C108" s="3">
        <f>CEILING(C98*0.75,5)</f>
        <v>170</v>
      </c>
      <c r="D108" s="51">
        <v>3.0</v>
      </c>
      <c r="E108" s="44"/>
      <c r="F108" s="3">
        <f>CEILING(C98*0.825,5)</f>
        <v>190</v>
      </c>
      <c r="G108" s="51">
        <v>3.0</v>
      </c>
      <c r="H108" s="44"/>
      <c r="I108" s="3">
        <f>CEILING(C98*0.75,5)</f>
        <v>170</v>
      </c>
      <c r="J108" s="51">
        <v>1.0</v>
      </c>
      <c r="K108" s="44"/>
      <c r="L108" s="3"/>
      <c r="M108" s="51" t="s">
        <v>36</v>
      </c>
      <c r="N108" s="81" t="s">
        <v>56</v>
      </c>
      <c r="O108" s="82">
        <f>SUMPRODUCT(L105:L108, M105:M108)</f>
        <v>1700</v>
      </c>
    </row>
    <row r="109" ht="12.75" customHeight="1">
      <c r="A109" s="43"/>
      <c r="B109" s="44"/>
      <c r="C109" s="3">
        <f>CEILING(C98*0.75,5)</f>
        <v>170</v>
      </c>
      <c r="D109" s="51">
        <v>3.0</v>
      </c>
      <c r="E109" s="44"/>
      <c r="F109" s="3">
        <f>CEILING(C98*0.825,5)</f>
        <v>190</v>
      </c>
      <c r="G109" s="51">
        <v>3.0</v>
      </c>
      <c r="H109" s="44"/>
      <c r="I109" s="3">
        <f>CEILING(C98*0.8,5)</f>
        <v>180</v>
      </c>
      <c r="J109" s="51">
        <v>1.0</v>
      </c>
      <c r="K109" s="44"/>
      <c r="L109" s="3"/>
      <c r="M109" s="51" t="s">
        <v>36</v>
      </c>
      <c r="N109" s="83" t="s">
        <v>57</v>
      </c>
      <c r="O109" s="84">
        <f>SUM(O105:O108)</f>
        <v>9220</v>
      </c>
    </row>
    <row r="110" ht="12.75" customHeight="1">
      <c r="A110" s="43"/>
      <c r="B110" s="3"/>
      <c r="C110" s="3">
        <f>CEILING(C98*0.75,5)</f>
        <v>170</v>
      </c>
      <c r="D110" s="51">
        <v>3.0</v>
      </c>
      <c r="E110" s="3"/>
      <c r="F110" s="3">
        <f>CEILING(C98*0.825,5)</f>
        <v>190</v>
      </c>
      <c r="G110" s="51">
        <v>3.0</v>
      </c>
      <c r="H110" s="3"/>
      <c r="I110" s="3">
        <f>CEILING(C98*0.85,5)</f>
        <v>195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2">CEILING(C98*0.75,5)</f>
        <v>170</v>
      </c>
      <c r="D111" s="54" t="s">
        <v>49</v>
      </c>
      <c r="E111" s="53" t="s">
        <v>39</v>
      </c>
      <c r="F111" s="53">
        <f>CEILING(C98*0.825,5)</f>
        <v>190</v>
      </c>
      <c r="G111" s="54" t="s">
        <v>49</v>
      </c>
      <c r="H111" s="53" t="s">
        <v>35</v>
      </c>
      <c r="I111" s="53">
        <f>CEILING(C98*0.9,5)</f>
        <v>205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48" t="s">
        <v>18</v>
      </c>
      <c r="C112" s="49">
        <f t="shared" si="12"/>
        <v>120</v>
      </c>
      <c r="D112" s="50">
        <v>3.0</v>
      </c>
      <c r="E112" s="48" t="s">
        <v>18</v>
      </c>
      <c r="F112" s="49">
        <f>CEILING(C99*0.7,5)</f>
        <v>115</v>
      </c>
      <c r="G112" s="50">
        <v>1.0</v>
      </c>
      <c r="H112" s="48" t="s">
        <v>18</v>
      </c>
      <c r="I112" s="49">
        <f>CEILING(C99*0.5,5)</f>
        <v>80</v>
      </c>
      <c r="J112" s="50">
        <v>5.0</v>
      </c>
      <c r="K112" s="48" t="s">
        <v>18</v>
      </c>
      <c r="L112" s="49">
        <f>CEILING(C99*0.4,5)</f>
        <v>65</v>
      </c>
      <c r="M112" s="50">
        <v>5.0</v>
      </c>
      <c r="N112" s="79" t="s">
        <v>53</v>
      </c>
      <c r="O112" s="80">
        <f>SUMPRODUCT(C112:C118,D112:D118)</f>
        <v>2160</v>
      </c>
    </row>
    <row r="113" ht="12.75" customHeight="1">
      <c r="A113" s="43"/>
      <c r="B113" s="3"/>
      <c r="C113" s="3">
        <f>CEILING(C99*0.75,5)</f>
        <v>120</v>
      </c>
      <c r="D113" s="51">
        <v>3.0</v>
      </c>
      <c r="E113" s="3"/>
      <c r="F113" s="3">
        <f>CEILING(C99*0.775,5)</f>
        <v>125</v>
      </c>
      <c r="G113" s="51">
        <v>1.0</v>
      </c>
      <c r="H113" s="3"/>
      <c r="I113" s="3">
        <f>CEILING(C99*0.6,5)</f>
        <v>100</v>
      </c>
      <c r="J113" s="51">
        <v>3.0</v>
      </c>
      <c r="K113" s="3"/>
      <c r="L113" s="3">
        <f>CEILING(C99*0.5,5)</f>
        <v>80</v>
      </c>
      <c r="M113" s="51">
        <v>5.0</v>
      </c>
      <c r="N113" s="81" t="s">
        <v>54</v>
      </c>
      <c r="O113" s="82">
        <f>SUMPRODUCT(F112:F118,G112:G118)</f>
        <v>1860</v>
      </c>
    </row>
    <row r="114" ht="12.75" customHeight="1">
      <c r="A114" s="43"/>
      <c r="B114" s="3"/>
      <c r="C114" s="3">
        <f>CEILING(C99*0.75,5)</f>
        <v>120</v>
      </c>
      <c r="D114" s="51">
        <v>3.0</v>
      </c>
      <c r="E114" s="3"/>
      <c r="F114" s="3">
        <f>CEILING(C99*0.825,5)</f>
        <v>135</v>
      </c>
      <c r="G114" s="51">
        <v>3.0</v>
      </c>
      <c r="H114" s="3"/>
      <c r="I114" s="3">
        <f>CEILING(C99*0.7,5)</f>
        <v>115</v>
      </c>
      <c r="J114" s="51">
        <v>2.0</v>
      </c>
      <c r="K114" s="3"/>
      <c r="L114" s="3">
        <f>CEILING(C99*0.6,5)</f>
        <v>100</v>
      </c>
      <c r="M114" s="51">
        <v>5.0</v>
      </c>
      <c r="N114" s="81" t="s">
        <v>55</v>
      </c>
      <c r="O114" s="82">
        <f>SUMPRODUCT(I112:I118,J112:J118)</f>
        <v>1320</v>
      </c>
    </row>
    <row r="115" ht="12.75" customHeight="1">
      <c r="A115" s="43"/>
      <c r="B115" s="3"/>
      <c r="C115" s="3">
        <f>CEILING(C99*0.75,5)</f>
        <v>120</v>
      </c>
      <c r="D115" s="51">
        <v>3.0</v>
      </c>
      <c r="E115" s="3"/>
      <c r="F115" s="3">
        <f>CEILING(C99*0.825,5)</f>
        <v>135</v>
      </c>
      <c r="G115" s="51">
        <v>3.0</v>
      </c>
      <c r="H115" s="3"/>
      <c r="I115" s="3">
        <f>CEILING(C99*0.75,5)</f>
        <v>120</v>
      </c>
      <c r="J115" s="51">
        <v>1.0</v>
      </c>
      <c r="K115" s="3"/>
      <c r="L115" s="3"/>
      <c r="M115" s="51" t="s">
        <v>36</v>
      </c>
      <c r="N115" s="81" t="s">
        <v>56</v>
      </c>
      <c r="O115" s="82">
        <f>SUMPRODUCT(L112:L115, M112:M115)</f>
        <v>1225</v>
      </c>
    </row>
    <row r="116" ht="12.75" customHeight="1">
      <c r="A116" s="43"/>
      <c r="B116" s="3"/>
      <c r="C116" s="3">
        <f>CEILING(C99*0.75,5)</f>
        <v>120</v>
      </c>
      <c r="D116" s="51">
        <v>3.0</v>
      </c>
      <c r="E116" s="3"/>
      <c r="F116" s="3">
        <f>CEILING(C99*0.825,5)</f>
        <v>135</v>
      </c>
      <c r="G116" s="51">
        <v>3.0</v>
      </c>
      <c r="H116" s="3"/>
      <c r="I116" s="3">
        <f>CEILING(C99*0.8,5)</f>
        <v>130</v>
      </c>
      <c r="J116" s="51">
        <v>1.0</v>
      </c>
      <c r="K116" s="3"/>
      <c r="L116" s="3"/>
      <c r="M116" s="51" t="s">
        <v>36</v>
      </c>
      <c r="N116" s="83" t="s">
        <v>57</v>
      </c>
      <c r="O116" s="84">
        <f>SUM(O112:O115)</f>
        <v>6565</v>
      </c>
    </row>
    <row r="117" ht="12.75" customHeight="1">
      <c r="A117" s="43"/>
      <c r="B117" s="3"/>
      <c r="C117" s="3">
        <f>CEILING(C99*0.75,5)</f>
        <v>120</v>
      </c>
      <c r="D117" s="51">
        <v>3.0</v>
      </c>
      <c r="E117" s="3"/>
      <c r="F117" s="3">
        <f>CEILING(C99*0.825,5)</f>
        <v>135</v>
      </c>
      <c r="G117" s="51">
        <v>3.0</v>
      </c>
      <c r="H117" s="3"/>
      <c r="I117" s="3">
        <f>CEILING(C99*0.85,5)</f>
        <v>140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3">CEILING(C99*0.75,5)</f>
        <v>120</v>
      </c>
      <c r="D118" s="54" t="s">
        <v>49</v>
      </c>
      <c r="E118" s="53" t="s">
        <v>39</v>
      </c>
      <c r="F118" s="53">
        <f>CEILING(C99*0.825,5)</f>
        <v>135</v>
      </c>
      <c r="G118" s="54" t="s">
        <v>49</v>
      </c>
      <c r="H118" s="53" t="s">
        <v>35</v>
      </c>
      <c r="I118" s="53">
        <f>CEILING(C99*0.9,5)</f>
        <v>145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3"/>
        <v>120</v>
      </c>
      <c r="D119" s="50">
        <v>3.0</v>
      </c>
      <c r="E119" s="48" t="s">
        <v>20</v>
      </c>
      <c r="F119" s="49">
        <f>CEILING(C100*0.7,5)</f>
        <v>110</v>
      </c>
      <c r="G119" s="50">
        <v>1.0</v>
      </c>
      <c r="H119" s="48" t="s">
        <v>20</v>
      </c>
      <c r="I119" s="49">
        <f>CEILING(C100*0.5,5)</f>
        <v>80</v>
      </c>
      <c r="J119" s="50">
        <v>5.0</v>
      </c>
      <c r="K119" s="48" t="s">
        <v>20</v>
      </c>
      <c r="L119" s="49">
        <f>CEILING(C100*0.4,5)</f>
        <v>65</v>
      </c>
      <c r="M119" s="50">
        <v>5.0</v>
      </c>
      <c r="N119" s="79" t="s">
        <v>53</v>
      </c>
      <c r="O119" s="80">
        <f>SUMPRODUCT(C119:C125,D119:D125)</f>
        <v>2160</v>
      </c>
    </row>
    <row r="120" ht="12.75" customHeight="1">
      <c r="A120" s="43"/>
      <c r="B120" s="44"/>
      <c r="C120" s="3">
        <f>CEILING(C100*0.75,5)</f>
        <v>120</v>
      </c>
      <c r="D120" s="51">
        <v>3.0</v>
      </c>
      <c r="E120" s="44"/>
      <c r="F120" s="3">
        <f>CEILING(C100*0.775,5)</f>
        <v>125</v>
      </c>
      <c r="G120" s="51">
        <v>1.0</v>
      </c>
      <c r="H120" s="44"/>
      <c r="I120" s="3">
        <f>CEILING(C100*0.6,5)</f>
        <v>95</v>
      </c>
      <c r="J120" s="51">
        <v>3.0</v>
      </c>
      <c r="K120" s="44"/>
      <c r="L120" s="3">
        <f>CEILING(C100*0.5,5)</f>
        <v>80</v>
      </c>
      <c r="M120" s="51">
        <v>5.0</v>
      </c>
      <c r="N120" s="81" t="s">
        <v>54</v>
      </c>
      <c r="O120" s="82">
        <f>SUMPRODUCT(F119:F125,G119:G125)</f>
        <v>1795</v>
      </c>
    </row>
    <row r="121" ht="12.75" customHeight="1">
      <c r="A121" s="43"/>
      <c r="B121" s="44"/>
      <c r="C121" s="3">
        <f>CEILING(C100*0.75,5)</f>
        <v>120</v>
      </c>
      <c r="D121" s="51">
        <v>3.0</v>
      </c>
      <c r="E121" s="44"/>
      <c r="F121" s="3">
        <f>CEILING(C100*0.825,5)</f>
        <v>130</v>
      </c>
      <c r="G121" s="51">
        <v>3.0</v>
      </c>
      <c r="H121" s="44"/>
      <c r="I121" s="3">
        <f>CEILING(C100*0.7,5)</f>
        <v>110</v>
      </c>
      <c r="J121" s="51">
        <v>2.0</v>
      </c>
      <c r="K121" s="44"/>
      <c r="L121" s="3">
        <f>CEILING(C100*0.6,5)</f>
        <v>95</v>
      </c>
      <c r="M121" s="51">
        <v>5.0</v>
      </c>
      <c r="N121" s="81" t="s">
        <v>55</v>
      </c>
      <c r="O121" s="82">
        <f>SUMPRODUCT(I119:I125,J119:J125)</f>
        <v>1285</v>
      </c>
    </row>
    <row r="122" ht="12.75" customHeight="1">
      <c r="A122" s="43"/>
      <c r="B122" s="44"/>
      <c r="C122" s="3">
        <f>CEILING(C100*0.75,5)</f>
        <v>120</v>
      </c>
      <c r="D122" s="51">
        <v>3.0</v>
      </c>
      <c r="E122" s="44"/>
      <c r="F122" s="3">
        <f>CEILING(C100*0.825,5)</f>
        <v>130</v>
      </c>
      <c r="G122" s="51">
        <v>3.0</v>
      </c>
      <c r="H122" s="44"/>
      <c r="I122" s="3">
        <f>CEILING(C100*0.75,5)</f>
        <v>120</v>
      </c>
      <c r="J122" s="51">
        <v>1.0</v>
      </c>
      <c r="K122" s="44"/>
      <c r="L122" s="3"/>
      <c r="M122" s="51" t="s">
        <v>36</v>
      </c>
      <c r="N122" s="81" t="s">
        <v>56</v>
      </c>
      <c r="O122" s="82">
        <f>SUMPRODUCT(L119:L122, M119:M122)</f>
        <v>1200</v>
      </c>
    </row>
    <row r="123" ht="12.75" customHeight="1">
      <c r="A123" s="43"/>
      <c r="B123" s="44"/>
      <c r="C123" s="3">
        <f>CEILING(C100*0.75,5)</f>
        <v>120</v>
      </c>
      <c r="D123" s="51">
        <v>3.0</v>
      </c>
      <c r="E123" s="44"/>
      <c r="F123" s="3">
        <f>CEILING(C100*0.825,5)</f>
        <v>130</v>
      </c>
      <c r="G123" s="51">
        <v>3.0</v>
      </c>
      <c r="H123" s="44"/>
      <c r="I123" s="3">
        <f>CEILING(C100*0.8,5)</f>
        <v>125</v>
      </c>
      <c r="J123" s="51">
        <v>1.0</v>
      </c>
      <c r="K123" s="44"/>
      <c r="L123" s="3"/>
      <c r="M123" s="51" t="s">
        <v>36</v>
      </c>
      <c r="N123" s="83" t="s">
        <v>57</v>
      </c>
      <c r="O123" s="84">
        <f>SUM(O119:O122)</f>
        <v>6440</v>
      </c>
    </row>
    <row r="124" ht="12.75" customHeight="1">
      <c r="A124" s="43"/>
      <c r="B124" s="3"/>
      <c r="C124" s="3">
        <f>CEILING(C100*0.75,5)</f>
        <v>120</v>
      </c>
      <c r="D124" s="51">
        <v>3.0</v>
      </c>
      <c r="E124" s="3"/>
      <c r="F124" s="3">
        <f>CEILING(C100*0.825,5)</f>
        <v>130</v>
      </c>
      <c r="G124" s="51">
        <v>3.0</v>
      </c>
      <c r="H124" s="3"/>
      <c r="I124" s="3">
        <f>CEILING(C100*0.85,5)</f>
        <v>135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4">CEILING(C100*0.75,5)</f>
        <v>120</v>
      </c>
      <c r="D125" s="54" t="s">
        <v>49</v>
      </c>
      <c r="E125" s="53" t="s">
        <v>39</v>
      </c>
      <c r="F125" s="53">
        <f>CEILING(C100*0.825,5)</f>
        <v>130</v>
      </c>
      <c r="G125" s="54" t="s">
        <v>49</v>
      </c>
      <c r="H125" s="53" t="s">
        <v>35</v>
      </c>
      <c r="I125" s="53">
        <f>CEILING(C100*0.9,5)</f>
        <v>140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4"/>
        <v>200</v>
      </c>
      <c r="D126" s="50">
        <v>3.0</v>
      </c>
      <c r="E126" s="44" t="s">
        <v>22</v>
      </c>
      <c r="F126" s="49">
        <f>CEILING(C101*0.7,5)</f>
        <v>190</v>
      </c>
      <c r="G126" s="50">
        <v>1.0</v>
      </c>
      <c r="H126" s="44" t="s">
        <v>22</v>
      </c>
      <c r="I126" s="49">
        <f>CEILING(C101*0.5,5)</f>
        <v>135</v>
      </c>
      <c r="J126" s="50">
        <v>5.0</v>
      </c>
      <c r="K126" s="44" t="s">
        <v>22</v>
      </c>
      <c r="L126" s="49">
        <f>CEILING(C101*0.4,5)</f>
        <v>110</v>
      </c>
      <c r="M126" s="50">
        <v>5.0</v>
      </c>
      <c r="N126" s="79" t="s">
        <v>53</v>
      </c>
      <c r="O126" s="80">
        <f>SUMPRODUCT(C126:C132,D126:D132)</f>
        <v>3600</v>
      </c>
    </row>
    <row r="127" ht="12.75" customHeight="1">
      <c r="A127" s="43"/>
      <c r="B127" s="44"/>
      <c r="C127" s="3">
        <f>CEILING(C101*0.75,5)</f>
        <v>200</v>
      </c>
      <c r="D127" s="51">
        <v>3.0</v>
      </c>
      <c r="E127" s="44"/>
      <c r="F127" s="3">
        <f>CEILING(C101*0.775,5)</f>
        <v>210</v>
      </c>
      <c r="G127" s="51">
        <v>1.0</v>
      </c>
      <c r="H127" s="44"/>
      <c r="I127" s="3">
        <f>CEILING(C101*0.6,5)</f>
        <v>160</v>
      </c>
      <c r="J127" s="51">
        <v>3.0</v>
      </c>
      <c r="K127" s="44"/>
      <c r="L127" s="3">
        <f>CEILING(C101*0.5,5)</f>
        <v>135</v>
      </c>
      <c r="M127" s="51">
        <v>5.0</v>
      </c>
      <c r="N127" s="81" t="s">
        <v>54</v>
      </c>
      <c r="O127" s="82">
        <f>SUMPRODUCT(F126:F132,G126:G132)</f>
        <v>3040</v>
      </c>
    </row>
    <row r="128" ht="12.75" customHeight="1">
      <c r="A128" s="43"/>
      <c r="B128" s="44"/>
      <c r="C128" s="3">
        <f>CEILING(C101*0.75,5)</f>
        <v>200</v>
      </c>
      <c r="D128" s="51">
        <v>3.0</v>
      </c>
      <c r="E128" s="44"/>
      <c r="F128" s="3">
        <f>CEILING(C101*0.825,5)</f>
        <v>220</v>
      </c>
      <c r="G128" s="51">
        <v>3.0</v>
      </c>
      <c r="H128" s="44"/>
      <c r="I128" s="3">
        <f>CEILING(C101*0.7,5)</f>
        <v>190</v>
      </c>
      <c r="J128" s="51">
        <v>2.0</v>
      </c>
      <c r="K128" s="44"/>
      <c r="L128" s="3">
        <f>CEILING(C101*0.6,5)</f>
        <v>160</v>
      </c>
      <c r="M128" s="51">
        <v>5.0</v>
      </c>
      <c r="N128" s="81" t="s">
        <v>55</v>
      </c>
      <c r="O128" s="82">
        <f>SUMPRODUCT(I126:I132,J126:J132)</f>
        <v>2180</v>
      </c>
    </row>
    <row r="129" ht="12.75" customHeight="1">
      <c r="A129" s="43"/>
      <c r="B129" s="44"/>
      <c r="C129" s="3">
        <f>CEILING(C101*0.75,5)</f>
        <v>200</v>
      </c>
      <c r="D129" s="51">
        <v>3.0</v>
      </c>
      <c r="E129" s="44"/>
      <c r="F129" s="3">
        <f>CEILING(C101*0.825,5)</f>
        <v>220</v>
      </c>
      <c r="G129" s="51">
        <v>3.0</v>
      </c>
      <c r="H129" s="44"/>
      <c r="I129" s="3">
        <f>CEILING(C101*0.75,5)</f>
        <v>200</v>
      </c>
      <c r="J129" s="51">
        <v>1.0</v>
      </c>
      <c r="K129" s="44"/>
      <c r="L129" s="3"/>
      <c r="M129" s="51" t="s">
        <v>36</v>
      </c>
      <c r="N129" s="81" t="s">
        <v>56</v>
      </c>
      <c r="O129" s="82">
        <f>SUMPRODUCT(L126:L129, M126:M129)</f>
        <v>2025</v>
      </c>
    </row>
    <row r="130" ht="12.75" customHeight="1">
      <c r="A130" s="43"/>
      <c r="B130" s="44"/>
      <c r="C130" s="3">
        <f>CEILING(C101*0.75,5)</f>
        <v>200</v>
      </c>
      <c r="D130" s="51">
        <v>3.0</v>
      </c>
      <c r="E130" s="44"/>
      <c r="F130" s="3">
        <f>CEILING(C101*0.825,5)</f>
        <v>220</v>
      </c>
      <c r="G130" s="51">
        <v>3.0</v>
      </c>
      <c r="H130" s="44"/>
      <c r="I130" s="3">
        <f>CEILING(C101*0.8,5)</f>
        <v>215</v>
      </c>
      <c r="J130" s="51">
        <v>1.0</v>
      </c>
      <c r="K130" s="44"/>
      <c r="L130" s="3"/>
      <c r="M130" s="51" t="s">
        <v>36</v>
      </c>
      <c r="N130" s="83" t="s">
        <v>57</v>
      </c>
      <c r="O130" s="84">
        <f>SUM(O126:O129)</f>
        <v>10845</v>
      </c>
    </row>
    <row r="131" ht="12.75" customHeight="1">
      <c r="A131" s="43"/>
      <c r="B131" s="3"/>
      <c r="C131" s="3">
        <f>CEILING(C101*0.75,5)</f>
        <v>200</v>
      </c>
      <c r="D131" s="51">
        <v>3.0</v>
      </c>
      <c r="E131" s="3"/>
      <c r="F131" s="3">
        <f>CEILING(C101*0.825,5)</f>
        <v>220</v>
      </c>
      <c r="G131" s="51">
        <v>3.0</v>
      </c>
      <c r="H131" s="3"/>
      <c r="I131" s="3">
        <f>CEILING(C101*0.85,5)</f>
        <v>230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200</v>
      </c>
      <c r="D132" s="54" t="s">
        <v>49</v>
      </c>
      <c r="E132" s="53" t="s">
        <v>39</v>
      </c>
      <c r="F132" s="53">
        <f>CEILING(C101*0.825,5)</f>
        <v>220</v>
      </c>
      <c r="G132" s="54" t="s">
        <v>49</v>
      </c>
      <c r="H132" s="53" t="s">
        <v>35</v>
      </c>
      <c r="I132" s="53">
        <f>CEILING(C101*0.9,5)</f>
        <v>240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2.86"/>
    <col customWidth="1" min="15" max="15" width="15.43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</row>
    <row r="4" ht="12.75" customHeight="1">
      <c r="B4" s="2" t="s">
        <v>4</v>
      </c>
      <c r="C4" s="2"/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  <c r="Q6" s="6"/>
      <c r="R6" s="6"/>
    </row>
    <row r="7" ht="12.75" customHeight="1">
      <c r="B7" s="19" t="s">
        <v>15</v>
      </c>
      <c r="C7" s="20">
        <f t="shared" ref="C7:C10" si="1">CEILING(D7*0.9,5)</f>
        <v>195</v>
      </c>
      <c r="D7" s="21">
        <v>212.0</v>
      </c>
      <c r="E7" s="19" t="s">
        <v>16</v>
      </c>
      <c r="F7" s="22">
        <f t="shared" ref="F7:F10" si="2">(G7*H7*0.0333)+G7</f>
        <v>0</v>
      </c>
      <c r="G7" s="86"/>
      <c r="H7" s="87"/>
      <c r="I7" s="3"/>
      <c r="J7" s="3"/>
      <c r="K7" s="3"/>
      <c r="N7" s="6" t="s">
        <v>17</v>
      </c>
      <c r="O7" s="6"/>
      <c r="P7" s="6"/>
      <c r="Q7" s="6"/>
      <c r="R7" s="6"/>
    </row>
    <row r="8" ht="12.75" customHeight="1">
      <c r="B8" s="26" t="s">
        <v>18</v>
      </c>
      <c r="C8" s="27">
        <f t="shared" si="1"/>
        <v>170</v>
      </c>
      <c r="D8" s="88">
        <v>183.62800000000001</v>
      </c>
      <c r="E8" s="26" t="s">
        <v>18</v>
      </c>
      <c r="F8" s="29">
        <f t="shared" si="2"/>
        <v>0</v>
      </c>
      <c r="G8" s="86"/>
      <c r="H8" s="87"/>
      <c r="I8" s="3"/>
      <c r="J8" s="3"/>
      <c r="K8" s="3"/>
      <c r="N8" s="6" t="s">
        <v>19</v>
      </c>
      <c r="O8" s="6"/>
      <c r="P8" s="6"/>
      <c r="Q8" s="6"/>
      <c r="R8" s="6"/>
    </row>
    <row r="9" ht="12.75" customHeight="1">
      <c r="B9" s="26" t="s">
        <v>20</v>
      </c>
      <c r="C9" s="27">
        <f t="shared" si="1"/>
        <v>140</v>
      </c>
      <c r="D9" s="89">
        <v>153.986</v>
      </c>
      <c r="E9" s="26" t="s">
        <v>20</v>
      </c>
      <c r="F9" s="29">
        <f t="shared" si="2"/>
        <v>0</v>
      </c>
      <c r="G9" s="86"/>
      <c r="H9" s="87"/>
      <c r="I9" s="3"/>
      <c r="J9" s="3"/>
      <c r="K9" s="3"/>
      <c r="N9" s="6" t="s">
        <v>21</v>
      </c>
      <c r="O9" s="6"/>
      <c r="P9" s="6"/>
      <c r="Q9" s="6"/>
      <c r="R9" s="6"/>
    </row>
    <row r="10" ht="12.75" customHeight="1">
      <c r="B10" s="30" t="s">
        <v>22</v>
      </c>
      <c r="C10" s="31">
        <f t="shared" si="1"/>
        <v>270</v>
      </c>
      <c r="D10" s="90">
        <v>295.944</v>
      </c>
      <c r="E10" s="30" t="s">
        <v>22</v>
      </c>
      <c r="F10" s="33">
        <f t="shared" si="2"/>
        <v>0</v>
      </c>
      <c r="G10" s="91"/>
      <c r="H10" s="92"/>
      <c r="I10" s="3"/>
      <c r="J10" s="3"/>
      <c r="K10" s="3"/>
      <c r="N10" s="6" t="s">
        <v>23</v>
      </c>
      <c r="O10" s="6"/>
      <c r="P10" s="6"/>
      <c r="Q10" s="6"/>
      <c r="R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  <c r="Q11" s="6"/>
      <c r="R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  <c r="N13" s="78" t="s">
        <v>52</v>
      </c>
    </row>
    <row r="14" ht="12.75" customHeight="1">
      <c r="A14" s="43"/>
      <c r="B14" s="48" t="s">
        <v>15</v>
      </c>
      <c r="C14" s="49">
        <f>CEILING(C7*0.6,5)</f>
        <v>120</v>
      </c>
      <c r="D14" s="50">
        <v>10.0</v>
      </c>
      <c r="E14" s="48" t="s">
        <v>15</v>
      </c>
      <c r="F14" s="49">
        <f>CEILING(C7*0.55,5)</f>
        <v>110</v>
      </c>
      <c r="G14" s="50">
        <v>5.0</v>
      </c>
      <c r="H14" s="48" t="s">
        <v>15</v>
      </c>
      <c r="I14" s="49">
        <f>CEILING(C7*0.5,5)</f>
        <v>100</v>
      </c>
      <c r="J14" s="50">
        <v>5.0</v>
      </c>
      <c r="K14" s="48" t="s">
        <v>15</v>
      </c>
      <c r="L14" s="49">
        <f>CEILING(C7*0.4,5)</f>
        <v>80</v>
      </c>
      <c r="M14" s="50">
        <v>5.0</v>
      </c>
      <c r="N14" s="79" t="s">
        <v>53</v>
      </c>
      <c r="O14" s="80">
        <f>SUMPRODUCT(C14:C18,D14:D18)</f>
        <v>4800</v>
      </c>
    </row>
    <row r="15" ht="12.75" customHeight="1">
      <c r="A15" s="43"/>
      <c r="B15" s="3"/>
      <c r="C15" s="3">
        <f>CEILING(C7*0.6,5)</f>
        <v>120</v>
      </c>
      <c r="D15" s="51">
        <v>10.0</v>
      </c>
      <c r="E15" s="3"/>
      <c r="F15" s="3">
        <f>CEILING(C7*0.625,5)</f>
        <v>125</v>
      </c>
      <c r="G15" s="51">
        <v>5.0</v>
      </c>
      <c r="H15" s="3"/>
      <c r="I15" s="3">
        <f>CEILING(C7*0.6,5)</f>
        <v>120</v>
      </c>
      <c r="J15" s="51">
        <v>3.0</v>
      </c>
      <c r="K15" s="3"/>
      <c r="L15" s="3">
        <f>CEILING(C7*0.5,5)</f>
        <v>100</v>
      </c>
      <c r="M15" s="51">
        <v>5.0</v>
      </c>
      <c r="N15" s="81" t="s">
        <v>54</v>
      </c>
      <c r="O15" s="82">
        <f>SUMPRODUCT(F14:F18,G14:G18)</f>
        <v>3875</v>
      </c>
    </row>
    <row r="16" ht="12.75" customHeight="1">
      <c r="A16" s="43"/>
      <c r="B16" s="3"/>
      <c r="C16" s="3">
        <f>CEILING(C7*0.6,5)</f>
        <v>120</v>
      </c>
      <c r="D16" s="51">
        <v>10.0</v>
      </c>
      <c r="E16" s="3"/>
      <c r="F16" s="3">
        <f>CEILING(C7*0.675,5)</f>
        <v>135</v>
      </c>
      <c r="G16" s="51">
        <v>10.0</v>
      </c>
      <c r="H16" s="3"/>
      <c r="I16" s="3">
        <f>CEILING(0.7*C7,5)</f>
        <v>140</v>
      </c>
      <c r="J16" s="51">
        <v>1.0</v>
      </c>
      <c r="K16" s="3"/>
      <c r="L16" s="3">
        <f>CEILING(C7*0.6,5)</f>
        <v>120</v>
      </c>
      <c r="M16" s="51">
        <v>5.0</v>
      </c>
      <c r="N16" s="81" t="s">
        <v>55</v>
      </c>
      <c r="O16" s="82">
        <f>SUMPRODUCT(I14:I18,J14:J18)</f>
        <v>3100</v>
      </c>
    </row>
    <row r="17" ht="12.75" customHeight="1">
      <c r="A17" s="43"/>
      <c r="B17" s="3"/>
      <c r="C17" s="3">
        <f>CEILING(C7*0.6,5)</f>
        <v>120</v>
      </c>
      <c r="D17" s="51">
        <v>10.0</v>
      </c>
      <c r="E17" s="3"/>
      <c r="F17" s="3">
        <f>CEILING(C7*0.675,5)</f>
        <v>135</v>
      </c>
      <c r="G17" s="51">
        <v>10.0</v>
      </c>
      <c r="H17" s="44" t="s">
        <v>35</v>
      </c>
      <c r="I17" s="44">
        <f>CEILING(C7*0.75,5)</f>
        <v>150</v>
      </c>
      <c r="J17" s="52">
        <v>14.0</v>
      </c>
      <c r="K17" s="3"/>
      <c r="L17" s="3" t="s">
        <v>36</v>
      </c>
      <c r="M17" s="51" t="s">
        <v>36</v>
      </c>
      <c r="N17" s="81" t="s">
        <v>56</v>
      </c>
      <c r="O17" s="82">
        <f>SUMPRODUCT(L14:L17, M14:M17)</f>
        <v>1500</v>
      </c>
    </row>
    <row r="18" ht="12.75" customHeight="1">
      <c r="A18" s="43"/>
      <c r="B18" s="53" t="s">
        <v>37</v>
      </c>
      <c r="C18" s="53">
        <f t="shared" ref="C18:C19" si="3">CEILING(C7*0.6,5)</f>
        <v>120</v>
      </c>
      <c r="D18" s="54" t="s">
        <v>38</v>
      </c>
      <c r="E18" s="53" t="s">
        <v>39</v>
      </c>
      <c r="F18" s="53">
        <f>CEILING(C7*0.675,5)</f>
        <v>135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  <c r="N18" s="83" t="s">
        <v>57</v>
      </c>
      <c r="O18" s="84">
        <f>SUM(O14:O17)</f>
        <v>13275</v>
      </c>
    </row>
    <row r="19" ht="12.75" customHeight="1">
      <c r="A19" s="43"/>
      <c r="B19" s="48" t="s">
        <v>18</v>
      </c>
      <c r="C19" s="49">
        <f t="shared" si="3"/>
        <v>105</v>
      </c>
      <c r="D19" s="50">
        <v>10.0</v>
      </c>
      <c r="E19" s="48" t="s">
        <v>18</v>
      </c>
      <c r="F19" s="49">
        <f>CEILING(C8*0.55,5)</f>
        <v>95</v>
      </c>
      <c r="G19" s="50">
        <v>5.0</v>
      </c>
      <c r="H19" s="48" t="s">
        <v>18</v>
      </c>
      <c r="I19" s="49">
        <f>CEILING(C8*0.5,5)</f>
        <v>85</v>
      </c>
      <c r="J19" s="50">
        <v>5.0</v>
      </c>
      <c r="K19" s="48" t="s">
        <v>18</v>
      </c>
      <c r="L19" s="49">
        <f>CEILING(C8*0.4,5)</f>
        <v>70</v>
      </c>
      <c r="M19" s="50">
        <v>5.0</v>
      </c>
      <c r="N19" s="79" t="s">
        <v>53</v>
      </c>
      <c r="O19" s="80">
        <f>SUMPRODUCT(C19:C23,D19:D23)</f>
        <v>4200</v>
      </c>
    </row>
    <row r="20" ht="12.75" customHeight="1">
      <c r="A20" s="43"/>
      <c r="B20" s="44"/>
      <c r="C20" s="3">
        <f>CEILING(C8*0.6,5)</f>
        <v>105</v>
      </c>
      <c r="D20" s="51">
        <v>10.0</v>
      </c>
      <c r="E20" s="44"/>
      <c r="F20" s="3">
        <f>CEILING(C8*0.625,5)</f>
        <v>110</v>
      </c>
      <c r="G20" s="51">
        <v>5.0</v>
      </c>
      <c r="H20" s="44"/>
      <c r="I20" s="3">
        <f>CEILING(C8*0.6,5)</f>
        <v>105</v>
      </c>
      <c r="J20" s="51">
        <v>3.0</v>
      </c>
      <c r="K20" s="44"/>
      <c r="L20" s="3">
        <f>CEILING(C8*0.5,5)</f>
        <v>85</v>
      </c>
      <c r="M20" s="51">
        <v>5.0</v>
      </c>
      <c r="N20" s="81" t="s">
        <v>54</v>
      </c>
      <c r="O20" s="82">
        <f>SUMPRODUCT(F19:F23,G19:G23)</f>
        <v>3325</v>
      </c>
    </row>
    <row r="21" ht="12.75" customHeight="1">
      <c r="A21" s="43"/>
      <c r="B21" s="44"/>
      <c r="C21" s="3">
        <f>CEILING(C8*0.6,5)</f>
        <v>105</v>
      </c>
      <c r="D21" s="51">
        <v>10.0</v>
      </c>
      <c r="E21" s="44"/>
      <c r="F21" s="3">
        <f>CEILING(C8*0.675,5)</f>
        <v>115</v>
      </c>
      <c r="G21" s="51">
        <v>10.0</v>
      </c>
      <c r="H21" s="44"/>
      <c r="I21" s="3">
        <f>CEILING(C8*0.7,5)</f>
        <v>120</v>
      </c>
      <c r="J21" s="51">
        <v>1.0</v>
      </c>
      <c r="K21" s="44"/>
      <c r="L21" s="3">
        <f>CEILING(C8*0.6,5)</f>
        <v>105</v>
      </c>
      <c r="M21" s="51">
        <v>5.0</v>
      </c>
      <c r="N21" s="81" t="s">
        <v>55</v>
      </c>
      <c r="O21" s="82">
        <f>SUMPRODUCT(I19:I23,J19:J23)</f>
        <v>2680</v>
      </c>
    </row>
    <row r="22" ht="12.75" customHeight="1">
      <c r="A22" s="43"/>
      <c r="B22" s="3"/>
      <c r="C22" s="3">
        <f>CEILING(C8*0.6,5)</f>
        <v>105</v>
      </c>
      <c r="D22" s="51">
        <v>10.0</v>
      </c>
      <c r="E22" s="3"/>
      <c r="F22" s="3">
        <f>CEILING(C8*0.675,5)</f>
        <v>115</v>
      </c>
      <c r="G22" s="51">
        <v>10.0</v>
      </c>
      <c r="H22" s="44" t="s">
        <v>35</v>
      </c>
      <c r="I22" s="44">
        <f>CEILING(C8*0.75,5)</f>
        <v>130</v>
      </c>
      <c r="J22" s="52">
        <v>14.0</v>
      </c>
      <c r="K22" s="3"/>
      <c r="L22" s="3" t="s">
        <v>36</v>
      </c>
      <c r="M22" s="51" t="s">
        <v>36</v>
      </c>
      <c r="N22" s="81" t="s">
        <v>56</v>
      </c>
      <c r="O22" s="82">
        <f>SUMPRODUCT(L19:L22, M19:M22)</f>
        <v>1300</v>
      </c>
    </row>
    <row r="23" ht="12.75" customHeight="1">
      <c r="A23" s="43"/>
      <c r="B23" s="53" t="s">
        <v>37</v>
      </c>
      <c r="C23" s="53">
        <f t="shared" ref="C23:C24" si="4">CEILING(C8*0.6,5)</f>
        <v>105</v>
      </c>
      <c r="D23" s="54" t="s">
        <v>38</v>
      </c>
      <c r="E23" s="53" t="s">
        <v>39</v>
      </c>
      <c r="F23" s="53">
        <f>CEILING(C8*0.675,5)</f>
        <v>115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  <c r="N23" s="83" t="s">
        <v>57</v>
      </c>
      <c r="O23" s="84">
        <f>SUM(O19:O22)</f>
        <v>11505</v>
      </c>
    </row>
    <row r="24" ht="12.75" customHeight="1">
      <c r="A24" s="43"/>
      <c r="B24" s="48" t="s">
        <v>20</v>
      </c>
      <c r="C24" s="49">
        <f t="shared" si="4"/>
        <v>85</v>
      </c>
      <c r="D24" s="50">
        <v>10.0</v>
      </c>
      <c r="E24" s="48" t="s">
        <v>20</v>
      </c>
      <c r="F24" s="49">
        <f>CEILING(C9*0.55,5)</f>
        <v>80</v>
      </c>
      <c r="G24" s="50">
        <v>5.0</v>
      </c>
      <c r="H24" s="48" t="s">
        <v>20</v>
      </c>
      <c r="I24" s="49">
        <f>CEILING(C9*0.5,5)</f>
        <v>70</v>
      </c>
      <c r="J24" s="50">
        <v>5.0</v>
      </c>
      <c r="K24" s="48" t="s">
        <v>20</v>
      </c>
      <c r="L24" s="49">
        <f>CEILING(C9*0.4,5)</f>
        <v>60</v>
      </c>
      <c r="M24" s="50">
        <v>5.0</v>
      </c>
      <c r="N24" s="79" t="s">
        <v>53</v>
      </c>
      <c r="O24" s="80">
        <f>SUMPRODUCT(C24:C28,D24:D28)</f>
        <v>3400</v>
      </c>
    </row>
    <row r="25" ht="12.75" customHeight="1">
      <c r="A25" s="43"/>
      <c r="B25" s="44"/>
      <c r="C25" s="3">
        <f>CEILING(C9*0.6,5)</f>
        <v>85</v>
      </c>
      <c r="D25" s="51">
        <v>10.0</v>
      </c>
      <c r="E25" s="44"/>
      <c r="F25" s="3">
        <f>CEILING(C9*0.625,5)</f>
        <v>90</v>
      </c>
      <c r="G25" s="51">
        <v>5.0</v>
      </c>
      <c r="H25" s="44"/>
      <c r="I25" s="3">
        <f>CEILING(C9*0.6,5)</f>
        <v>85</v>
      </c>
      <c r="J25" s="51">
        <v>3.0</v>
      </c>
      <c r="K25" s="44"/>
      <c r="L25" s="3">
        <f>CEILING(C9*0.5,5)</f>
        <v>70</v>
      </c>
      <c r="M25" s="51">
        <v>5.0</v>
      </c>
      <c r="N25" s="81" t="s">
        <v>54</v>
      </c>
      <c r="O25" s="82">
        <f>SUMPRODUCT(F24:F28,G24:G28)</f>
        <v>2750</v>
      </c>
    </row>
    <row r="26" ht="12.75" customHeight="1">
      <c r="A26" s="43"/>
      <c r="B26" s="44"/>
      <c r="C26" s="3">
        <f>CEILING(C9*0.6,5)</f>
        <v>85</v>
      </c>
      <c r="D26" s="51">
        <v>10.0</v>
      </c>
      <c r="E26" s="44"/>
      <c r="F26" s="3">
        <f>CEILING(C9*0.675,5)</f>
        <v>95</v>
      </c>
      <c r="G26" s="51">
        <v>10.0</v>
      </c>
      <c r="H26" s="44"/>
      <c r="I26" s="3">
        <f>CEILING(C9*0.7,5)</f>
        <v>100</v>
      </c>
      <c r="J26" s="51">
        <v>1.0</v>
      </c>
      <c r="K26" s="44"/>
      <c r="L26" s="3">
        <f>CEILING(C9*0.6,5)</f>
        <v>85</v>
      </c>
      <c r="M26" s="51">
        <v>5.0</v>
      </c>
      <c r="N26" s="81" t="s">
        <v>55</v>
      </c>
      <c r="O26" s="82">
        <f>SUMPRODUCT(I24:I28,J24:J28)</f>
        <v>1755</v>
      </c>
    </row>
    <row r="27" ht="12.75" customHeight="1">
      <c r="A27" s="43"/>
      <c r="B27" s="3"/>
      <c r="C27" s="3">
        <f>CEILING(C9*0.6,5)</f>
        <v>85</v>
      </c>
      <c r="D27" s="51">
        <v>10.0</v>
      </c>
      <c r="E27" s="3"/>
      <c r="F27" s="3">
        <f>CEILING(C9*0.675,5)</f>
        <v>95</v>
      </c>
      <c r="G27" s="51">
        <v>10.0</v>
      </c>
      <c r="H27" s="44" t="s">
        <v>35</v>
      </c>
      <c r="I27" s="44">
        <f>CEILING(C9*0.75,5)</f>
        <v>105</v>
      </c>
      <c r="J27" s="52">
        <v>10.0</v>
      </c>
      <c r="K27" s="3"/>
      <c r="L27" s="3" t="s">
        <v>36</v>
      </c>
      <c r="M27" s="51" t="s">
        <v>36</v>
      </c>
      <c r="N27" s="81" t="s">
        <v>56</v>
      </c>
      <c r="O27" s="82">
        <f>SUMPRODUCT(L24:L27, M24:M27)</f>
        <v>1075</v>
      </c>
    </row>
    <row r="28" ht="12.75" customHeight="1">
      <c r="A28" s="43"/>
      <c r="B28" s="53" t="s">
        <v>37</v>
      </c>
      <c r="C28" s="53">
        <f t="shared" ref="C28:C29" si="5">CEILING(C9*0.6,5)</f>
        <v>85</v>
      </c>
      <c r="D28" s="54" t="s">
        <v>38</v>
      </c>
      <c r="E28" s="53" t="s">
        <v>39</v>
      </c>
      <c r="F28" s="53">
        <f>CEILING(C9*0.675,5)</f>
        <v>95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  <c r="N28" s="83" t="s">
        <v>57</v>
      </c>
      <c r="O28" s="84">
        <f>SUM(O24:O27)</f>
        <v>8980</v>
      </c>
    </row>
    <row r="29" ht="12.75" customHeight="1">
      <c r="A29" s="43"/>
      <c r="B29" s="44" t="s">
        <v>22</v>
      </c>
      <c r="C29" s="3">
        <f t="shared" si="5"/>
        <v>165</v>
      </c>
      <c r="D29" s="50">
        <v>10.0</v>
      </c>
      <c r="E29" s="44" t="s">
        <v>22</v>
      </c>
      <c r="F29" s="3">
        <f>CEILING(C10*0.55,5)</f>
        <v>150</v>
      </c>
      <c r="G29" s="50">
        <v>5.0</v>
      </c>
      <c r="H29" s="44" t="s">
        <v>22</v>
      </c>
      <c r="I29" s="3">
        <f>CEILING(C10*0.5,5)</f>
        <v>135</v>
      </c>
      <c r="J29" s="50">
        <v>5.0</v>
      </c>
      <c r="K29" s="44" t="s">
        <v>22</v>
      </c>
      <c r="L29" s="3">
        <f>CEILING(C10*0.4,5)</f>
        <v>110</v>
      </c>
      <c r="M29" s="51">
        <v>5.0</v>
      </c>
      <c r="N29" s="79" t="s">
        <v>53</v>
      </c>
      <c r="O29" s="80">
        <f>SUMPRODUCT(C29:C33,D29:D33)</f>
        <v>6600</v>
      </c>
    </row>
    <row r="30" ht="12.75" customHeight="1">
      <c r="A30" s="43"/>
      <c r="B30" s="44"/>
      <c r="C30" s="3">
        <f>CEILING(C10*0.6,5)</f>
        <v>165</v>
      </c>
      <c r="D30" s="51">
        <v>10.0</v>
      </c>
      <c r="E30" s="44"/>
      <c r="F30" s="3">
        <f>CEILING(C10*0.625,5)</f>
        <v>170</v>
      </c>
      <c r="G30" s="51">
        <v>5.0</v>
      </c>
      <c r="H30" s="44"/>
      <c r="I30" s="3">
        <f>CEILING(C10*0.6,5)</f>
        <v>165</v>
      </c>
      <c r="J30" s="51">
        <v>3.0</v>
      </c>
      <c r="K30" s="44"/>
      <c r="L30" s="3">
        <f>CEILING(C10*0.5,5)</f>
        <v>135</v>
      </c>
      <c r="M30" s="51">
        <v>5.0</v>
      </c>
      <c r="N30" s="81" t="s">
        <v>54</v>
      </c>
      <c r="O30" s="82">
        <f>SUMPRODUCT(F29:F33,G29:G33)</f>
        <v>5300</v>
      </c>
    </row>
    <row r="31" ht="12.75" customHeight="1">
      <c r="A31" s="43"/>
      <c r="B31" s="44"/>
      <c r="C31" s="3">
        <f>CEILING(C10*0.6,5)</f>
        <v>165</v>
      </c>
      <c r="D31" s="51">
        <v>10.0</v>
      </c>
      <c r="E31" s="44"/>
      <c r="F31" s="3">
        <f>CEILING(C10*0.675,5)</f>
        <v>185</v>
      </c>
      <c r="G31" s="51">
        <v>10.0</v>
      </c>
      <c r="H31" s="44"/>
      <c r="I31" s="3">
        <f>CEILING(C10*0.7,5)</f>
        <v>190</v>
      </c>
      <c r="J31" s="51">
        <v>1.0</v>
      </c>
      <c r="K31" s="44"/>
      <c r="L31" s="3">
        <f>CEILING(C10*0.6,5)</f>
        <v>165</v>
      </c>
      <c r="M31" s="51">
        <v>5.0</v>
      </c>
      <c r="N31" s="81" t="s">
        <v>55</v>
      </c>
      <c r="O31" s="82">
        <f>SUMPRODUCT(I29:I33,J29:J33)</f>
        <v>4230</v>
      </c>
    </row>
    <row r="32" ht="12.75" customHeight="1">
      <c r="A32" s="43"/>
      <c r="B32" s="3"/>
      <c r="C32" s="3">
        <f>CEILING(C10*0.6,5)</f>
        <v>165</v>
      </c>
      <c r="D32" s="51">
        <v>10.0</v>
      </c>
      <c r="E32" s="3"/>
      <c r="F32" s="3">
        <f>CEILING(C10*0.675,5)</f>
        <v>185</v>
      </c>
      <c r="G32" s="51">
        <v>10.0</v>
      </c>
      <c r="H32" s="44" t="s">
        <v>35</v>
      </c>
      <c r="I32" s="44">
        <f>CEILING(C10*0.75,5)</f>
        <v>205</v>
      </c>
      <c r="J32" s="52">
        <v>14.0</v>
      </c>
      <c r="K32" s="3"/>
      <c r="L32" s="3" t="s">
        <v>36</v>
      </c>
      <c r="M32" s="51" t="s">
        <v>36</v>
      </c>
      <c r="N32" s="81" t="s">
        <v>56</v>
      </c>
      <c r="O32" s="82">
        <f>SUMPRODUCT(L29:L32, M29:M32)</f>
        <v>2050</v>
      </c>
    </row>
    <row r="33" ht="12.75" customHeight="1">
      <c r="A33" s="57"/>
      <c r="B33" s="53" t="s">
        <v>37</v>
      </c>
      <c r="C33" s="53">
        <f>CEILING(C10*0.6,5)</f>
        <v>165</v>
      </c>
      <c r="D33" s="54" t="s">
        <v>38</v>
      </c>
      <c r="E33" s="53" t="s">
        <v>39</v>
      </c>
      <c r="F33" s="53">
        <f>CEILING(C10*0.675,5)</f>
        <v>185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  <c r="N33" s="83" t="s">
        <v>57</v>
      </c>
      <c r="O33" s="84">
        <f>SUM(O29:O32)</f>
        <v>18180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3"/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205</v>
      </c>
      <c r="D36" s="44">
        <v>10.0</v>
      </c>
      <c r="E36" s="63">
        <f>J17</f>
        <v>14</v>
      </c>
      <c r="G36" s="3"/>
      <c r="H36" s="44"/>
      <c r="I36" s="3"/>
      <c r="J36" s="3"/>
      <c r="K36" s="3"/>
    </row>
    <row r="37" ht="12.75" customHeight="1">
      <c r="A37" s="59"/>
      <c r="B37" s="26" t="s">
        <v>18</v>
      </c>
      <c r="C37" s="27">
        <f>CEILING(((E37-D37)*5)+C8,5)</f>
        <v>190</v>
      </c>
      <c r="D37" s="44">
        <v>10.0</v>
      </c>
      <c r="E37" s="65">
        <f>J22</f>
        <v>14</v>
      </c>
      <c r="G37" s="3"/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140</v>
      </c>
      <c r="D38" s="44">
        <v>10.0</v>
      </c>
      <c r="E38" s="65">
        <f>J27</f>
        <v>10</v>
      </c>
      <c r="G38" s="3"/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290</v>
      </c>
      <c r="D39" s="66">
        <v>10.0</v>
      </c>
      <c r="E39" s="67">
        <f>J32</f>
        <v>14</v>
      </c>
      <c r="G39" s="3"/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</row>
    <row r="43" ht="12.75" customHeight="1">
      <c r="A43" s="43"/>
      <c r="B43" s="48" t="s">
        <v>15</v>
      </c>
      <c r="C43" s="49">
        <f>CEILING(C36*0.65,5)</f>
        <v>135</v>
      </c>
      <c r="D43" s="50">
        <v>8.0</v>
      </c>
      <c r="E43" s="48" t="s">
        <v>15</v>
      </c>
      <c r="F43" s="49">
        <f>CEILING(C36*0.6,5)</f>
        <v>125</v>
      </c>
      <c r="G43" s="50">
        <v>3.0</v>
      </c>
      <c r="H43" s="48" t="s">
        <v>15</v>
      </c>
      <c r="I43" s="49">
        <f>CEILING(C36*0.5,5)</f>
        <v>105</v>
      </c>
      <c r="J43" s="50">
        <v>5.0</v>
      </c>
      <c r="K43" s="48" t="s">
        <v>15</v>
      </c>
      <c r="L43" s="49">
        <f>CEILING(C36*0.4,5)</f>
        <v>85</v>
      </c>
      <c r="M43" s="50">
        <v>5.0</v>
      </c>
      <c r="N43" s="79" t="s">
        <v>53</v>
      </c>
      <c r="O43" s="80">
        <f>SUMPRODUCT(C43:C47,D43:D47)</f>
        <v>4320</v>
      </c>
    </row>
    <row r="44" ht="12.75" customHeight="1">
      <c r="A44" s="43"/>
      <c r="B44" s="44"/>
      <c r="C44" s="3">
        <f>CEILING(C36*0.65,5)</f>
        <v>135</v>
      </c>
      <c r="D44" s="51">
        <v>8.0</v>
      </c>
      <c r="E44" s="3"/>
      <c r="F44" s="3">
        <f>CEILING(C36*0.675,5)</f>
        <v>140</v>
      </c>
      <c r="G44" s="51">
        <v>3.0</v>
      </c>
      <c r="H44" s="44"/>
      <c r="I44" s="3">
        <f>CEILING(C36*0.6,5)</f>
        <v>125</v>
      </c>
      <c r="J44" s="51">
        <v>3.0</v>
      </c>
      <c r="K44" s="44"/>
      <c r="L44" s="3">
        <f>CEILING(C36*0.5,5)</f>
        <v>105</v>
      </c>
      <c r="M44" s="51">
        <v>5.0</v>
      </c>
      <c r="N44" s="81" t="s">
        <v>54</v>
      </c>
      <c r="O44" s="82">
        <f>SUMPRODUCT(F43:F47,G43:G47)</f>
        <v>3195</v>
      </c>
    </row>
    <row r="45" ht="12.75" customHeight="1">
      <c r="A45" s="43"/>
      <c r="B45" s="44"/>
      <c r="C45" s="3">
        <f>CEILING(C36*0.65,5)</f>
        <v>135</v>
      </c>
      <c r="D45" s="51">
        <v>8.0</v>
      </c>
      <c r="E45" s="3"/>
      <c r="F45" s="3">
        <f>CEILING(C36*0.725,5)</f>
        <v>150</v>
      </c>
      <c r="G45" s="51">
        <v>8.0</v>
      </c>
      <c r="H45" s="44"/>
      <c r="I45" s="3">
        <f>CEILING(C36*0.7,5)</f>
        <v>145</v>
      </c>
      <c r="J45" s="51">
        <v>2.0</v>
      </c>
      <c r="K45" s="44"/>
      <c r="L45" s="3">
        <f>CEILING(C36*0.6,5)</f>
        <v>125</v>
      </c>
      <c r="M45" s="51">
        <v>5.0</v>
      </c>
      <c r="N45" s="81" t="s">
        <v>55</v>
      </c>
      <c r="O45" s="82">
        <f>SUMPRODUCT(I43:I47,J43:J47)</f>
        <v>2665</v>
      </c>
    </row>
    <row r="46" ht="12.75" customHeight="1">
      <c r="A46" s="43"/>
      <c r="B46" s="3"/>
      <c r="C46" s="3">
        <f>CEILING(C36*0.65,5)</f>
        <v>135</v>
      </c>
      <c r="D46" s="51">
        <v>8.0</v>
      </c>
      <c r="E46" s="3"/>
      <c r="F46" s="3">
        <f>CEILING(C36*0.725,5)</f>
        <v>150</v>
      </c>
      <c r="G46" s="51">
        <v>8.0</v>
      </c>
      <c r="H46" s="3"/>
      <c r="I46" s="3">
        <f>CEILING(C36*0.75,5)</f>
        <v>155</v>
      </c>
      <c r="J46" s="51">
        <v>1.0</v>
      </c>
      <c r="K46" s="3"/>
      <c r="L46" s="3" t="s">
        <v>36</v>
      </c>
      <c r="M46" s="51" t="s">
        <v>36</v>
      </c>
      <c r="N46" s="81" t="s">
        <v>56</v>
      </c>
      <c r="O46" s="82">
        <f>SUMPRODUCT(L43:L46, M43:M46)</f>
        <v>1575</v>
      </c>
    </row>
    <row r="47" ht="12.75" customHeight="1">
      <c r="A47" s="43"/>
      <c r="B47" s="53" t="s">
        <v>37</v>
      </c>
      <c r="C47" s="53">
        <f t="shared" ref="C47:C48" si="6">CEILING(C36*0.65,5)</f>
        <v>135</v>
      </c>
      <c r="D47" s="54" t="s">
        <v>45</v>
      </c>
      <c r="E47" s="53" t="s">
        <v>39</v>
      </c>
      <c r="F47" s="53">
        <f>CEILING(C36*0.725,5)</f>
        <v>150</v>
      </c>
      <c r="G47" s="54" t="s">
        <v>45</v>
      </c>
      <c r="H47" s="53" t="s">
        <v>35</v>
      </c>
      <c r="I47" s="53">
        <f>CEILING(C36*0.8,5)</f>
        <v>165</v>
      </c>
      <c r="J47" s="69">
        <v>8.0</v>
      </c>
      <c r="K47" s="55"/>
      <c r="L47" s="55" t="s">
        <v>36</v>
      </c>
      <c r="M47" s="56" t="s">
        <v>36</v>
      </c>
      <c r="N47" s="83" t="s">
        <v>57</v>
      </c>
      <c r="O47" s="84">
        <f>SUM(O43:O46)</f>
        <v>11755</v>
      </c>
    </row>
    <row r="48" ht="12.75" customHeight="1">
      <c r="A48" s="43"/>
      <c r="B48" s="48" t="s">
        <v>18</v>
      </c>
      <c r="C48" s="49">
        <f t="shared" si="6"/>
        <v>125</v>
      </c>
      <c r="D48" s="50">
        <v>8.0</v>
      </c>
      <c r="E48" s="48" t="s">
        <v>18</v>
      </c>
      <c r="F48" s="49">
        <f>CEILING(C37*0.6,5)</f>
        <v>115</v>
      </c>
      <c r="G48" s="50">
        <v>3.0</v>
      </c>
      <c r="H48" s="48" t="s">
        <v>18</v>
      </c>
      <c r="I48" s="49">
        <f>CEILING(C37*0.5,5)</f>
        <v>95</v>
      </c>
      <c r="J48" s="50">
        <v>5.0</v>
      </c>
      <c r="K48" s="48" t="s">
        <v>18</v>
      </c>
      <c r="L48" s="49">
        <f>CEILING(C37*0.4,5)</f>
        <v>80</v>
      </c>
      <c r="M48" s="50">
        <v>5.0</v>
      </c>
      <c r="N48" s="79" t="s">
        <v>53</v>
      </c>
      <c r="O48" s="80">
        <f>SUMPRODUCT(C48:C52,D48:D52)</f>
        <v>4000</v>
      </c>
    </row>
    <row r="49" ht="12.75" customHeight="1">
      <c r="A49" s="43"/>
      <c r="B49" s="44"/>
      <c r="C49" s="3">
        <f>CEILING(C37*0.65,5)</f>
        <v>125</v>
      </c>
      <c r="D49" s="51">
        <v>8.0</v>
      </c>
      <c r="E49" s="44"/>
      <c r="F49" s="3">
        <f>CEILING(C37*0.675,5)</f>
        <v>130</v>
      </c>
      <c r="G49" s="51">
        <v>3.0</v>
      </c>
      <c r="H49" s="44"/>
      <c r="I49" s="3">
        <f>CEILING(C37*0.6,5)</f>
        <v>115</v>
      </c>
      <c r="J49" s="51">
        <v>3.0</v>
      </c>
      <c r="K49" s="44"/>
      <c r="L49" s="3">
        <f>CEILING(C37*0.5,5)</f>
        <v>95</v>
      </c>
      <c r="M49" s="51">
        <v>5.0</v>
      </c>
      <c r="N49" s="81" t="s">
        <v>54</v>
      </c>
      <c r="O49" s="82">
        <f>SUMPRODUCT(F48:F52,G48:G52)</f>
        <v>2975</v>
      </c>
    </row>
    <row r="50" ht="12.75" customHeight="1">
      <c r="A50" s="43"/>
      <c r="B50" s="44"/>
      <c r="C50" s="3">
        <f>CEILING(C37*0.65,5)</f>
        <v>125</v>
      </c>
      <c r="D50" s="51">
        <v>8.0</v>
      </c>
      <c r="E50" s="44"/>
      <c r="F50" s="3">
        <f>CEILING(C37*0.725,5)</f>
        <v>140</v>
      </c>
      <c r="G50" s="51">
        <v>8.0</v>
      </c>
      <c r="H50" s="44"/>
      <c r="I50" s="3">
        <f>CEILING(C37*0.7,5)</f>
        <v>135</v>
      </c>
      <c r="J50" s="51">
        <v>2.0</v>
      </c>
      <c r="K50" s="44"/>
      <c r="L50" s="3">
        <f>CEILING(C37*0.6,5)</f>
        <v>115</v>
      </c>
      <c r="M50" s="51">
        <v>5.0</v>
      </c>
      <c r="N50" s="81" t="s">
        <v>55</v>
      </c>
      <c r="O50" s="82">
        <f>SUMPRODUCT(I48:I52,J48:J52)</f>
        <v>2785</v>
      </c>
    </row>
    <row r="51" ht="12.75" customHeight="1">
      <c r="A51" s="43"/>
      <c r="B51" s="3"/>
      <c r="C51" s="3">
        <f>CEILING(C37*0.65,5)</f>
        <v>125</v>
      </c>
      <c r="D51" s="51">
        <v>8.0</v>
      </c>
      <c r="E51" s="3"/>
      <c r="F51" s="3">
        <f>CEILING(C37*0.725,5)</f>
        <v>140</v>
      </c>
      <c r="G51" s="51">
        <v>8.0</v>
      </c>
      <c r="H51" s="3"/>
      <c r="I51" s="3">
        <f>CEILING(C37*0.75,5)</f>
        <v>145</v>
      </c>
      <c r="J51" s="51">
        <v>1.0</v>
      </c>
      <c r="K51" s="3"/>
      <c r="L51" s="3" t="s">
        <v>36</v>
      </c>
      <c r="M51" s="51" t="s">
        <v>36</v>
      </c>
      <c r="N51" s="81" t="s">
        <v>56</v>
      </c>
      <c r="O51" s="82">
        <f>SUMPRODUCT(L48:L51, M48:M51)</f>
        <v>1450</v>
      </c>
    </row>
    <row r="52" ht="12.75" customHeight="1">
      <c r="A52" s="43"/>
      <c r="B52" s="53" t="s">
        <v>37</v>
      </c>
      <c r="C52" s="53">
        <f t="shared" ref="C52:C53" si="7">CEILING(C37*0.65,5)</f>
        <v>125</v>
      </c>
      <c r="D52" s="54" t="s">
        <v>45</v>
      </c>
      <c r="E52" s="53" t="s">
        <v>39</v>
      </c>
      <c r="F52" s="53">
        <f>CEILING(C37*0.725,5)</f>
        <v>140</v>
      </c>
      <c r="G52" s="54" t="s">
        <v>45</v>
      </c>
      <c r="H52" s="53" t="s">
        <v>35</v>
      </c>
      <c r="I52" s="53">
        <f>CEILING(C37*0.8,5)</f>
        <v>155</v>
      </c>
      <c r="J52" s="69">
        <v>10.0</v>
      </c>
      <c r="K52" s="55"/>
      <c r="L52" s="55" t="s">
        <v>36</v>
      </c>
      <c r="M52" s="56" t="s">
        <v>36</v>
      </c>
      <c r="N52" s="83" t="s">
        <v>57</v>
      </c>
      <c r="O52" s="84">
        <f>SUM(O48:O51)</f>
        <v>11210</v>
      </c>
    </row>
    <row r="53" ht="12.75" customHeight="1">
      <c r="A53" s="43"/>
      <c r="B53" s="48" t="s">
        <v>20</v>
      </c>
      <c r="C53" s="49">
        <f t="shared" si="7"/>
        <v>95</v>
      </c>
      <c r="D53" s="50">
        <v>8.0</v>
      </c>
      <c r="E53" s="48" t="s">
        <v>20</v>
      </c>
      <c r="F53" s="49">
        <f>CEILING(C38*0.6,5)</f>
        <v>85</v>
      </c>
      <c r="G53" s="50">
        <v>3.0</v>
      </c>
      <c r="H53" s="48" t="s">
        <v>20</v>
      </c>
      <c r="I53" s="49">
        <f>CEILING(C38*0.5,5)</f>
        <v>70</v>
      </c>
      <c r="J53" s="50">
        <v>5.0</v>
      </c>
      <c r="K53" s="48" t="s">
        <v>20</v>
      </c>
      <c r="L53" s="49">
        <f>CEILING(C38*0.4,5)</f>
        <v>60</v>
      </c>
      <c r="M53" s="50">
        <v>5.0</v>
      </c>
      <c r="N53" s="79" t="s">
        <v>53</v>
      </c>
      <c r="O53" s="80">
        <f>SUMPRODUCT(C53:C57,D53:D57)</f>
        <v>3040</v>
      </c>
    </row>
    <row r="54" ht="12.75" customHeight="1">
      <c r="A54" s="43"/>
      <c r="B54" s="44"/>
      <c r="C54" s="3">
        <f>CEILING(C38*0.65,5)</f>
        <v>95</v>
      </c>
      <c r="D54" s="51">
        <v>8.0</v>
      </c>
      <c r="E54" s="44"/>
      <c r="F54" s="3">
        <f>CEILING(C38*0.675,5)</f>
        <v>95</v>
      </c>
      <c r="G54" s="51">
        <v>3.0</v>
      </c>
      <c r="H54" s="44"/>
      <c r="I54" s="3">
        <f>CEILING(C38*0.6,5)</f>
        <v>85</v>
      </c>
      <c r="J54" s="51">
        <v>3.0</v>
      </c>
      <c r="K54" s="44"/>
      <c r="L54" s="3">
        <f>CEILING(C38*0.5,5)</f>
        <v>70</v>
      </c>
      <c r="M54" s="51">
        <v>5.0</v>
      </c>
      <c r="N54" s="81" t="s">
        <v>54</v>
      </c>
      <c r="O54" s="82">
        <f>SUMPRODUCT(F53:F57,G53:G57)</f>
        <v>2220</v>
      </c>
    </row>
    <row r="55" ht="12.75" customHeight="1">
      <c r="A55" s="43"/>
      <c r="B55" s="44"/>
      <c r="C55" s="3">
        <f>CEILING(C38*0.65,5)</f>
        <v>95</v>
      </c>
      <c r="D55" s="51">
        <v>8.0</v>
      </c>
      <c r="E55" s="44"/>
      <c r="F55" s="3">
        <f>CEILING(C38*0.725,5)</f>
        <v>105</v>
      </c>
      <c r="G55" s="51">
        <v>8.0</v>
      </c>
      <c r="H55" s="44"/>
      <c r="I55" s="3">
        <f>CEILING(C38*0.7,5)</f>
        <v>100</v>
      </c>
      <c r="J55" s="51">
        <v>2.0</v>
      </c>
      <c r="K55" s="44"/>
      <c r="L55" s="3">
        <f>CEILING(C38*0.6,5)</f>
        <v>85</v>
      </c>
      <c r="M55" s="51">
        <v>5.0</v>
      </c>
      <c r="N55" s="81" t="s">
        <v>55</v>
      </c>
      <c r="O55" s="82">
        <f>SUMPRODUCT(I53:I57,J53:J57)</f>
        <v>1485</v>
      </c>
    </row>
    <row r="56" ht="12.75" customHeight="1">
      <c r="A56" s="43"/>
      <c r="B56" s="3"/>
      <c r="C56" s="3">
        <f>CEILING(C38*0.65,5)</f>
        <v>95</v>
      </c>
      <c r="D56" s="51">
        <v>8.0</v>
      </c>
      <c r="E56" s="3"/>
      <c r="F56" s="3">
        <f>CEILING(C38*0.725,5)</f>
        <v>105</v>
      </c>
      <c r="G56" s="51">
        <v>8.0</v>
      </c>
      <c r="H56" s="3"/>
      <c r="I56" s="3">
        <f>CEILING(C38*0.75,5)</f>
        <v>105</v>
      </c>
      <c r="J56" s="51">
        <v>1.0</v>
      </c>
      <c r="K56" s="3"/>
      <c r="L56" s="3" t="s">
        <v>36</v>
      </c>
      <c r="M56" s="51" t="s">
        <v>36</v>
      </c>
      <c r="N56" s="81" t="s">
        <v>56</v>
      </c>
      <c r="O56" s="82">
        <f>SUMPRODUCT(L53:L56, M53:M56)</f>
        <v>1075</v>
      </c>
    </row>
    <row r="57" ht="12.75" customHeight="1">
      <c r="A57" s="43"/>
      <c r="B57" s="53" t="s">
        <v>37</v>
      </c>
      <c r="C57" s="53">
        <f t="shared" ref="C57:C58" si="8">CEILING(C38*0.65,5)</f>
        <v>95</v>
      </c>
      <c r="D57" s="54" t="s">
        <v>45</v>
      </c>
      <c r="E57" s="53" t="s">
        <v>39</v>
      </c>
      <c r="F57" s="53">
        <f>CEILING(C38*0.725,5)</f>
        <v>105</v>
      </c>
      <c r="G57" s="54" t="s">
        <v>45</v>
      </c>
      <c r="H57" s="53" t="s">
        <v>35</v>
      </c>
      <c r="I57" s="53">
        <f>CEILING(C38*0.8,5)</f>
        <v>115</v>
      </c>
      <c r="J57" s="69">
        <v>5.0</v>
      </c>
      <c r="K57" s="55"/>
      <c r="L57" s="55" t="s">
        <v>36</v>
      </c>
      <c r="M57" s="56" t="s">
        <v>36</v>
      </c>
      <c r="N57" s="83" t="s">
        <v>57</v>
      </c>
      <c r="O57" s="84">
        <f>SUM(O53:O56)</f>
        <v>7820</v>
      </c>
    </row>
    <row r="58" ht="12.75" customHeight="1">
      <c r="A58" s="43"/>
      <c r="B58" s="44" t="s">
        <v>22</v>
      </c>
      <c r="C58" s="3">
        <f t="shared" si="8"/>
        <v>190</v>
      </c>
      <c r="D58" s="50">
        <v>8.0</v>
      </c>
      <c r="E58" s="44" t="s">
        <v>22</v>
      </c>
      <c r="F58" s="49">
        <f>CEILING(C39*0.6,5)</f>
        <v>175</v>
      </c>
      <c r="G58" s="50">
        <v>3.0</v>
      </c>
      <c r="H58" s="44" t="s">
        <v>22</v>
      </c>
      <c r="I58" s="49">
        <f>CEILING(C39*0.5,5)</f>
        <v>145</v>
      </c>
      <c r="J58" s="50">
        <v>5.0</v>
      </c>
      <c r="K58" s="44" t="s">
        <v>22</v>
      </c>
      <c r="L58" s="3">
        <f>CEILING(C39*0.4,5)</f>
        <v>120</v>
      </c>
      <c r="M58" s="51">
        <v>5.0</v>
      </c>
      <c r="N58" s="79" t="s">
        <v>53</v>
      </c>
      <c r="O58" s="80">
        <f>SUMPRODUCT(C58:C62,D58:D62)</f>
        <v>6080</v>
      </c>
    </row>
    <row r="59" ht="12.75" customHeight="1">
      <c r="A59" s="43"/>
      <c r="B59" s="44"/>
      <c r="C59" s="3">
        <f>CEILING(C39*0.65,5)</f>
        <v>190</v>
      </c>
      <c r="D59" s="51">
        <v>8.0</v>
      </c>
      <c r="E59" s="44"/>
      <c r="F59" s="3">
        <f>CEILING(C39*0.675,5)</f>
        <v>200</v>
      </c>
      <c r="G59" s="51">
        <v>3.0</v>
      </c>
      <c r="H59" s="44"/>
      <c r="I59" s="3">
        <f>CEILING(C39*0.6,5)</f>
        <v>175</v>
      </c>
      <c r="J59" s="51">
        <v>3.0</v>
      </c>
      <c r="K59" s="44"/>
      <c r="L59" s="3">
        <f>CEILING(C39*0.5,5)</f>
        <v>145</v>
      </c>
      <c r="M59" s="51">
        <v>5.0</v>
      </c>
      <c r="N59" s="81" t="s">
        <v>54</v>
      </c>
      <c r="O59" s="82">
        <f>SUMPRODUCT(F58:F62,G58:G62)</f>
        <v>4565</v>
      </c>
    </row>
    <row r="60" ht="12.75" customHeight="1">
      <c r="A60" s="43"/>
      <c r="B60" s="44"/>
      <c r="C60" s="3">
        <f>CEILING(C39*0.65,5)</f>
        <v>190</v>
      </c>
      <c r="D60" s="51">
        <v>8.0</v>
      </c>
      <c r="E60" s="44"/>
      <c r="F60" s="3">
        <f>CEILING(C39*0.725,5)</f>
        <v>215</v>
      </c>
      <c r="G60" s="51">
        <v>8.0</v>
      </c>
      <c r="H60" s="44"/>
      <c r="I60" s="3">
        <f>CEILING(C39*0.7,5)</f>
        <v>205</v>
      </c>
      <c r="J60" s="51">
        <v>2.0</v>
      </c>
      <c r="K60" s="44"/>
      <c r="L60" s="3">
        <f>CEILING(C39*0.6,5)</f>
        <v>175</v>
      </c>
      <c r="M60" s="51">
        <v>5.0</v>
      </c>
      <c r="N60" s="81" t="s">
        <v>55</v>
      </c>
      <c r="O60" s="82">
        <f>SUMPRODUCT(I58:I62,J58:J62)</f>
        <v>3760</v>
      </c>
    </row>
    <row r="61" ht="12.75" customHeight="1">
      <c r="A61" s="43"/>
      <c r="B61" s="3"/>
      <c r="C61" s="3">
        <f>CEILING(C39*0.65,5)</f>
        <v>190</v>
      </c>
      <c r="D61" s="51">
        <v>8.0</v>
      </c>
      <c r="E61" s="3"/>
      <c r="F61" s="3">
        <f>CEILING(C39*0.725,5)</f>
        <v>215</v>
      </c>
      <c r="G61" s="51">
        <v>8.0</v>
      </c>
      <c r="H61" s="3"/>
      <c r="I61" s="3">
        <f>CEILING(C39*0.75,5)</f>
        <v>220</v>
      </c>
      <c r="J61" s="51">
        <v>1.0</v>
      </c>
      <c r="K61" s="3"/>
      <c r="L61" s="3" t="s">
        <v>36</v>
      </c>
      <c r="M61" s="51" t="s">
        <v>36</v>
      </c>
      <c r="N61" s="81" t="s">
        <v>56</v>
      </c>
      <c r="O61" s="82">
        <f>SUMPRODUCT(L58:L61, M58:M61)</f>
        <v>2200</v>
      </c>
    </row>
    <row r="62" ht="12.75" customHeight="1">
      <c r="A62" s="57"/>
      <c r="B62" s="53" t="s">
        <v>37</v>
      </c>
      <c r="C62" s="53">
        <f>CEILING(C39*0.65,5)</f>
        <v>190</v>
      </c>
      <c r="D62" s="54" t="s">
        <v>45</v>
      </c>
      <c r="E62" s="53" t="s">
        <v>39</v>
      </c>
      <c r="F62" s="53">
        <f>CEILING(C39*0.725,5)</f>
        <v>215</v>
      </c>
      <c r="G62" s="54" t="s">
        <v>45</v>
      </c>
      <c r="H62" s="53" t="s">
        <v>35</v>
      </c>
      <c r="I62" s="53">
        <f>CEILING(C39*0.8,5)</f>
        <v>235</v>
      </c>
      <c r="J62" s="69">
        <v>8.0</v>
      </c>
      <c r="K62" s="55"/>
      <c r="L62" s="55" t="s">
        <v>36</v>
      </c>
      <c r="M62" s="56" t="s">
        <v>36</v>
      </c>
      <c r="N62" s="83" t="s">
        <v>57</v>
      </c>
      <c r="O62" s="84">
        <f>SUM(O58:O61)</f>
        <v>16605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3"/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205</v>
      </c>
      <c r="D65" s="44">
        <v>8.0</v>
      </c>
      <c r="E65" s="63">
        <f>J47</f>
        <v>8</v>
      </c>
      <c r="F65" s="3"/>
      <c r="G65" s="3"/>
      <c r="H65" s="3"/>
      <c r="I65" s="3"/>
      <c r="J65" s="3"/>
      <c r="K65" s="3"/>
      <c r="L65" s="3"/>
      <c r="M65" s="3"/>
    </row>
    <row r="66" ht="12.75" customHeight="1">
      <c r="A66" s="59"/>
      <c r="B66" s="26" t="s">
        <v>18</v>
      </c>
      <c r="C66" s="27">
        <f>CEILING(((E66-D66)*5)+C37,5)</f>
        <v>200</v>
      </c>
      <c r="D66" s="44">
        <v>8.0</v>
      </c>
      <c r="E66" s="65">
        <f>J52</f>
        <v>10</v>
      </c>
      <c r="F66" s="3"/>
      <c r="G66" s="3"/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135</v>
      </c>
      <c r="D67" s="44">
        <v>8.0</v>
      </c>
      <c r="E67" s="65">
        <f>J57</f>
        <v>5</v>
      </c>
      <c r="F67" s="3"/>
      <c r="G67" s="3"/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290</v>
      </c>
      <c r="D68" s="66">
        <v>8.0</v>
      </c>
      <c r="E68" s="67">
        <f>J62</f>
        <v>8</v>
      </c>
      <c r="F68" s="3"/>
      <c r="G68" s="3"/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</row>
    <row r="72" ht="12.75" customHeight="1">
      <c r="A72" s="43"/>
      <c r="B72" s="48" t="s">
        <v>15</v>
      </c>
      <c r="C72" s="49">
        <f>CEILING(C65*0.7,5)</f>
        <v>145</v>
      </c>
      <c r="D72" s="50">
        <v>5.0</v>
      </c>
      <c r="E72" s="48" t="s">
        <v>15</v>
      </c>
      <c r="F72" s="49">
        <f>CEILING(C65*0.65,5)</f>
        <v>135</v>
      </c>
      <c r="G72" s="50">
        <v>2.0</v>
      </c>
      <c r="H72" s="48" t="s">
        <v>15</v>
      </c>
      <c r="I72" s="49">
        <f>CEILING(C65*0.5,5)</f>
        <v>105</v>
      </c>
      <c r="J72" s="49">
        <v>5.0</v>
      </c>
      <c r="K72" s="19" t="s">
        <v>15</v>
      </c>
      <c r="L72" s="72">
        <f>CEILING(C65*0.4,5)</f>
        <v>85</v>
      </c>
      <c r="M72" s="20">
        <v>5.0</v>
      </c>
      <c r="N72" s="79" t="s">
        <v>53</v>
      </c>
      <c r="O72" s="80">
        <f>SUMPRODUCT(C72:C77,D72:D77)</f>
        <v>3625</v>
      </c>
    </row>
    <row r="73" ht="12.75" customHeight="1">
      <c r="A73" s="43"/>
      <c r="B73" s="44"/>
      <c r="C73" s="3">
        <f>CEILING(C65*0.7,5)</f>
        <v>145</v>
      </c>
      <c r="D73" s="51">
        <v>5.0</v>
      </c>
      <c r="E73" s="44"/>
      <c r="F73" s="3">
        <f>CEILING(C65*0.725,5)</f>
        <v>150</v>
      </c>
      <c r="G73" s="51">
        <v>2.0</v>
      </c>
      <c r="H73" s="44"/>
      <c r="I73" s="3">
        <f>CEILING(C65*0.6,5)</f>
        <v>125</v>
      </c>
      <c r="J73" s="3">
        <v>3.0</v>
      </c>
      <c r="K73" s="26"/>
      <c r="L73" s="3">
        <f>CEILING(C65*0.5,5)</f>
        <v>105</v>
      </c>
      <c r="M73" s="27">
        <v>5.0</v>
      </c>
      <c r="N73" s="81" t="s">
        <v>54</v>
      </c>
      <c r="O73" s="82">
        <f>SUMPRODUCT(F72:F77,G72:G77)</f>
        <v>2970</v>
      </c>
    </row>
    <row r="74" ht="12.75" customHeight="1">
      <c r="A74" s="43"/>
      <c r="B74" s="44"/>
      <c r="C74" s="3">
        <f>CEILING(C65*0.7,5)</f>
        <v>145</v>
      </c>
      <c r="D74" s="51">
        <v>5.0</v>
      </c>
      <c r="E74" s="44"/>
      <c r="F74" s="3">
        <f>CEILING(C65*0.775,5)</f>
        <v>160</v>
      </c>
      <c r="G74" s="51">
        <v>5.0</v>
      </c>
      <c r="H74" s="44"/>
      <c r="I74" s="3">
        <f>CEILING(C65*0.7,5)</f>
        <v>145</v>
      </c>
      <c r="J74" s="3">
        <v>2.0</v>
      </c>
      <c r="K74" s="26"/>
      <c r="L74" s="3">
        <f>CEILING(C65*0.6,5)</f>
        <v>125</v>
      </c>
      <c r="M74" s="27">
        <v>5.0</v>
      </c>
      <c r="N74" s="81" t="s">
        <v>55</v>
      </c>
      <c r="O74" s="82">
        <f>SUMPRODUCT(I72:I77,J72:J77)</f>
        <v>2735</v>
      </c>
    </row>
    <row r="75" ht="12.75" customHeight="1">
      <c r="A75" s="43"/>
      <c r="B75" s="44"/>
      <c r="C75" s="3">
        <f>CEILING(C65*0.7,5)</f>
        <v>145</v>
      </c>
      <c r="D75" s="51">
        <v>5.0</v>
      </c>
      <c r="E75" s="44"/>
      <c r="F75" s="3">
        <f>CEILING(C65*0.775,5)</f>
        <v>160</v>
      </c>
      <c r="G75" s="51">
        <v>5.0</v>
      </c>
      <c r="H75" s="44"/>
      <c r="I75" s="3">
        <f>CEILING(C65*0.75,5)</f>
        <v>155</v>
      </c>
      <c r="J75" s="3">
        <v>1.0</v>
      </c>
      <c r="K75" s="26"/>
      <c r="L75" s="3"/>
      <c r="M75" s="27" t="s">
        <v>36</v>
      </c>
      <c r="N75" s="81" t="s">
        <v>56</v>
      </c>
      <c r="O75" s="82">
        <f>SUMPRODUCT(L72:L75, M72:M75)</f>
        <v>1575</v>
      </c>
    </row>
    <row r="76" ht="12.75" customHeight="1">
      <c r="A76" s="43"/>
      <c r="B76" s="3"/>
      <c r="C76" s="3">
        <f>CEILING(C65*0.7,5)</f>
        <v>145</v>
      </c>
      <c r="D76" s="51">
        <v>5.0</v>
      </c>
      <c r="E76" s="3"/>
      <c r="F76" s="3">
        <f>CEILING(C65*0.775,5)</f>
        <v>160</v>
      </c>
      <c r="G76" s="51">
        <v>5.0</v>
      </c>
      <c r="H76" s="3"/>
      <c r="I76" s="3">
        <f>CEILING(C65*0.8,5)</f>
        <v>165</v>
      </c>
      <c r="J76" s="3">
        <v>1.0</v>
      </c>
      <c r="K76" s="73"/>
      <c r="L76" s="3"/>
      <c r="M76" s="27" t="s">
        <v>36</v>
      </c>
      <c r="N76" s="83" t="s">
        <v>57</v>
      </c>
      <c r="O76" s="84">
        <f>SUM(O72:O75)</f>
        <v>10905</v>
      </c>
    </row>
    <row r="77" ht="12.75" customHeight="1">
      <c r="A77" s="43"/>
      <c r="B77" s="53" t="s">
        <v>37</v>
      </c>
      <c r="C77" s="53">
        <f t="shared" ref="C77:C78" si="9">CEILING(C65*0.7,5)</f>
        <v>145</v>
      </c>
      <c r="D77" s="54" t="s">
        <v>47</v>
      </c>
      <c r="E77" s="53" t="s">
        <v>39</v>
      </c>
      <c r="F77" s="53">
        <f>CEILING(C65*0.775,5)</f>
        <v>160</v>
      </c>
      <c r="G77" s="54" t="s">
        <v>47</v>
      </c>
      <c r="H77" s="53" t="s">
        <v>35</v>
      </c>
      <c r="I77" s="53">
        <f>CEILING(C65*0.85,5)</f>
        <v>175</v>
      </c>
      <c r="J77" s="74">
        <v>7.0</v>
      </c>
      <c r="K77" s="75"/>
      <c r="L77" s="76"/>
      <c r="M77" s="31" t="s">
        <v>36</v>
      </c>
    </row>
    <row r="78" ht="12.75" customHeight="1">
      <c r="A78" s="43"/>
      <c r="B78" s="48" t="s">
        <v>18</v>
      </c>
      <c r="C78" s="49">
        <f t="shared" si="9"/>
        <v>140</v>
      </c>
      <c r="D78" s="50">
        <v>5.0</v>
      </c>
      <c r="E78" s="48" t="s">
        <v>18</v>
      </c>
      <c r="F78" s="49">
        <f>CEILING(C66*0.65,5)</f>
        <v>130</v>
      </c>
      <c r="G78" s="50">
        <v>2.0</v>
      </c>
      <c r="H78" s="48" t="s">
        <v>18</v>
      </c>
      <c r="I78" s="49">
        <f>CEILING(C66*0.5,5)</f>
        <v>100</v>
      </c>
      <c r="J78" s="49">
        <v>5.0</v>
      </c>
      <c r="K78" s="19" t="s">
        <v>18</v>
      </c>
      <c r="L78" s="72">
        <f>CEILING(C66*0.4,5)</f>
        <v>80</v>
      </c>
      <c r="M78" s="20">
        <v>5.0</v>
      </c>
      <c r="N78" s="79" t="s">
        <v>53</v>
      </c>
      <c r="O78" s="80">
        <f>SUMPRODUCT(C78:C83,D78:D83)</f>
        <v>3500</v>
      </c>
    </row>
    <row r="79" ht="12.75" customHeight="1">
      <c r="A79" s="43"/>
      <c r="B79" s="44"/>
      <c r="C79" s="3">
        <f>CEILING(C66*0.7,5)</f>
        <v>140</v>
      </c>
      <c r="D79" s="51">
        <v>5.0</v>
      </c>
      <c r="E79" s="44"/>
      <c r="F79" s="3">
        <f>CEILING(C66*0.725,5)</f>
        <v>145</v>
      </c>
      <c r="G79" s="51">
        <v>2.0</v>
      </c>
      <c r="H79" s="44"/>
      <c r="I79" s="3">
        <f>CEILING(C66*0.6,5)</f>
        <v>120</v>
      </c>
      <c r="J79" s="3">
        <v>3.0</v>
      </c>
      <c r="K79" s="26"/>
      <c r="L79" s="3">
        <f>CEILING(C66*0.5,5)</f>
        <v>100</v>
      </c>
      <c r="M79" s="27">
        <v>5.0</v>
      </c>
      <c r="N79" s="81" t="s">
        <v>54</v>
      </c>
      <c r="O79" s="82">
        <f>SUMPRODUCT(F78:F83,G78:G83)</f>
        <v>2875</v>
      </c>
    </row>
    <row r="80" ht="12.75" customHeight="1">
      <c r="A80" s="43"/>
      <c r="B80" s="44"/>
      <c r="C80" s="3">
        <f>CEILING(C66*0.7,5)</f>
        <v>140</v>
      </c>
      <c r="D80" s="51">
        <v>5.0</v>
      </c>
      <c r="E80" s="44"/>
      <c r="F80" s="3">
        <f>CEILING(C66*0.775,5)</f>
        <v>155</v>
      </c>
      <c r="G80" s="51">
        <v>5.0</v>
      </c>
      <c r="H80" s="44"/>
      <c r="I80" s="3">
        <f>CEILING(C66*0.7,5)</f>
        <v>140</v>
      </c>
      <c r="J80" s="3">
        <v>2.0</v>
      </c>
      <c r="K80" s="26"/>
      <c r="L80" s="3">
        <f>CEILING(C66*0.6,5)</f>
        <v>120</v>
      </c>
      <c r="M80" s="27">
        <v>5.0</v>
      </c>
      <c r="N80" s="81" t="s">
        <v>55</v>
      </c>
      <c r="O80" s="82">
        <f>SUMPRODUCT(I78:I83,J78:J83)</f>
        <v>2810</v>
      </c>
    </row>
    <row r="81" ht="12.75" customHeight="1">
      <c r="A81" s="43"/>
      <c r="B81" s="44"/>
      <c r="C81" s="3">
        <f>CEILING(C66*0.7,5)</f>
        <v>140</v>
      </c>
      <c r="D81" s="51">
        <v>5.0</v>
      </c>
      <c r="E81" s="44"/>
      <c r="F81" s="3">
        <f>CEILING(C66*0.775,5)</f>
        <v>155</v>
      </c>
      <c r="G81" s="51">
        <v>5.0</v>
      </c>
      <c r="H81" s="44"/>
      <c r="I81" s="3">
        <f>CEILING(C66*0.75,5)</f>
        <v>150</v>
      </c>
      <c r="J81" s="3">
        <v>1.0</v>
      </c>
      <c r="K81" s="26"/>
      <c r="L81" s="3"/>
      <c r="M81" s="27" t="s">
        <v>36</v>
      </c>
      <c r="N81" s="81" t="s">
        <v>56</v>
      </c>
      <c r="O81" s="82">
        <f>SUMPRODUCT(L78:L81, M78:M81)</f>
        <v>1500</v>
      </c>
    </row>
    <row r="82" ht="12.75" customHeight="1">
      <c r="A82" s="43"/>
      <c r="B82" s="3"/>
      <c r="C82" s="3">
        <f>CEILING(C66*0.7,5)</f>
        <v>140</v>
      </c>
      <c r="D82" s="51">
        <v>5.0</v>
      </c>
      <c r="E82" s="3"/>
      <c r="F82" s="3">
        <f>CEILING(C66*0.775,5)</f>
        <v>155</v>
      </c>
      <c r="G82" s="51">
        <v>5.0</v>
      </c>
      <c r="H82" s="3"/>
      <c r="I82" s="3">
        <f>CEILING(C66*0.8,5)</f>
        <v>160</v>
      </c>
      <c r="J82" s="3">
        <v>1.0</v>
      </c>
      <c r="K82" s="73"/>
      <c r="L82" s="3"/>
      <c r="M82" s="27" t="s">
        <v>36</v>
      </c>
      <c r="N82" s="83" t="s">
        <v>57</v>
      </c>
      <c r="O82" s="84">
        <f>SUM(O78:O81)</f>
        <v>10685</v>
      </c>
    </row>
    <row r="83" ht="12.75" customHeight="1">
      <c r="A83" s="43"/>
      <c r="B83" s="53" t="s">
        <v>37</v>
      </c>
      <c r="C83" s="53">
        <f t="shared" ref="C83:C84" si="10">CEILING(C66*0.7,5)</f>
        <v>140</v>
      </c>
      <c r="D83" s="54" t="s">
        <v>47</v>
      </c>
      <c r="E83" s="53" t="s">
        <v>39</v>
      </c>
      <c r="F83" s="53">
        <f>CEILING(C66*0.775,5)</f>
        <v>155</v>
      </c>
      <c r="G83" s="54" t="s">
        <v>47</v>
      </c>
      <c r="H83" s="53" t="s">
        <v>35</v>
      </c>
      <c r="I83" s="53">
        <f>CEILING(C66*0.85,5)</f>
        <v>170</v>
      </c>
      <c r="J83" s="74">
        <v>8.0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0"/>
        <v>95</v>
      </c>
      <c r="D84" s="50">
        <v>5.0</v>
      </c>
      <c r="E84" s="48" t="s">
        <v>20</v>
      </c>
      <c r="F84" s="49">
        <f>CEILING(C67*0.65,5)</f>
        <v>90</v>
      </c>
      <c r="G84" s="50">
        <v>2.0</v>
      </c>
      <c r="H84" s="48" t="s">
        <v>20</v>
      </c>
      <c r="I84" s="49">
        <f>CEILING(C67*0.5,5)</f>
        <v>70</v>
      </c>
      <c r="J84" s="49">
        <v>5.0</v>
      </c>
      <c r="K84" s="19" t="s">
        <v>20</v>
      </c>
      <c r="L84" s="72">
        <f>CEILING(C67*0.4,5)</f>
        <v>55</v>
      </c>
      <c r="M84" s="20">
        <v>5.0</v>
      </c>
      <c r="N84" s="79" t="s">
        <v>53</v>
      </c>
      <c r="O84" s="80">
        <f>SUMPRODUCT(C84:C89,D84:D89)</f>
        <v>2375</v>
      </c>
    </row>
    <row r="85" ht="12.75" customHeight="1">
      <c r="A85" s="43"/>
      <c r="B85" s="3"/>
      <c r="C85" s="3">
        <f>CEILING(C67*0.7,5)</f>
        <v>95</v>
      </c>
      <c r="D85" s="51">
        <v>5.0</v>
      </c>
      <c r="E85" s="3"/>
      <c r="F85" s="3">
        <f>CEILING(C67*0.725,5)</f>
        <v>100</v>
      </c>
      <c r="G85" s="51">
        <v>2.0</v>
      </c>
      <c r="H85" s="3"/>
      <c r="I85" s="3">
        <f>CEILING(C67*0.6,5)</f>
        <v>85</v>
      </c>
      <c r="J85" s="3">
        <v>3.0</v>
      </c>
      <c r="K85" s="73"/>
      <c r="L85" s="3">
        <f>CEILING(C67*0.5,5)</f>
        <v>70</v>
      </c>
      <c r="M85" s="27">
        <v>5.0</v>
      </c>
      <c r="N85" s="81" t="s">
        <v>54</v>
      </c>
      <c r="O85" s="82">
        <f>SUMPRODUCT(F84:F89,G84:G89)</f>
        <v>1955</v>
      </c>
    </row>
    <row r="86" ht="12.75" customHeight="1">
      <c r="A86" s="43"/>
      <c r="B86" s="3"/>
      <c r="C86" s="3">
        <f>CEILING(C67*0.7,5)</f>
        <v>95</v>
      </c>
      <c r="D86" s="51">
        <v>5.0</v>
      </c>
      <c r="E86" s="3"/>
      <c r="F86" s="3">
        <f>CEILING(C67*0.775,5)</f>
        <v>105</v>
      </c>
      <c r="G86" s="51">
        <v>5.0</v>
      </c>
      <c r="H86" s="3"/>
      <c r="I86" s="3">
        <f>CEILING(C67*0.7,5)</f>
        <v>95</v>
      </c>
      <c r="J86" s="3">
        <v>2.0</v>
      </c>
      <c r="K86" s="73"/>
      <c r="L86" s="3">
        <f>CEILING(C67*0.6,5)</f>
        <v>85</v>
      </c>
      <c r="M86" s="27">
        <v>5.0</v>
      </c>
      <c r="N86" s="81" t="s">
        <v>55</v>
      </c>
      <c r="O86" s="82">
        <f>SUMPRODUCT(I84:I89,J84:J89)</f>
        <v>1930</v>
      </c>
    </row>
    <row r="87" ht="12.75" customHeight="1">
      <c r="A87" s="43"/>
      <c r="B87" s="3"/>
      <c r="C87" s="3">
        <f>CEILING(C67*0.7,5)</f>
        <v>95</v>
      </c>
      <c r="D87" s="51">
        <v>5.0</v>
      </c>
      <c r="E87" s="3"/>
      <c r="F87" s="3">
        <f>CEILING(C67*0.775,5)</f>
        <v>105</v>
      </c>
      <c r="G87" s="51">
        <v>5.0</v>
      </c>
      <c r="H87" s="3"/>
      <c r="I87" s="3">
        <f>CEILING(C67*0.75,5)</f>
        <v>105</v>
      </c>
      <c r="J87" s="3">
        <v>1.0</v>
      </c>
      <c r="K87" s="73"/>
      <c r="L87" s="3"/>
      <c r="M87" s="27" t="s">
        <v>36</v>
      </c>
      <c r="N87" s="81" t="s">
        <v>56</v>
      </c>
      <c r="O87" s="82">
        <f>SUMPRODUCT(L84:L87, M84:M87)</f>
        <v>1050</v>
      </c>
    </row>
    <row r="88" ht="12.75" customHeight="1">
      <c r="A88" s="43"/>
      <c r="B88" s="3"/>
      <c r="C88" s="3">
        <f>CEILING(C67*0.7,5)</f>
        <v>95</v>
      </c>
      <c r="D88" s="51">
        <v>5.0</v>
      </c>
      <c r="E88" s="3"/>
      <c r="F88" s="3">
        <f>CEILING(C67*0.775,5)</f>
        <v>105</v>
      </c>
      <c r="G88" s="51">
        <v>5.0</v>
      </c>
      <c r="H88" s="3"/>
      <c r="I88" s="3">
        <f>CEILING(C67*0.8,5)</f>
        <v>110</v>
      </c>
      <c r="J88" s="3">
        <v>1.0</v>
      </c>
      <c r="K88" s="73"/>
      <c r="L88" s="3"/>
      <c r="M88" s="27" t="s">
        <v>36</v>
      </c>
      <c r="N88" s="83" t="s">
        <v>57</v>
      </c>
      <c r="O88" s="84">
        <f>SUM(O84:O87)</f>
        <v>7310</v>
      </c>
    </row>
    <row r="89" ht="12.75" customHeight="1">
      <c r="A89" s="43"/>
      <c r="B89" s="53" t="s">
        <v>37</v>
      </c>
      <c r="C89" s="53">
        <f t="shared" ref="C89:C90" si="11">CEILING(C67*0.7,5)</f>
        <v>95</v>
      </c>
      <c r="D89" s="54" t="s">
        <v>47</v>
      </c>
      <c r="E89" s="53" t="s">
        <v>39</v>
      </c>
      <c r="F89" s="53">
        <f>CEILING(C67*0.775,5)</f>
        <v>105</v>
      </c>
      <c r="G89" s="54" t="s">
        <v>47</v>
      </c>
      <c r="H89" s="53" t="s">
        <v>35</v>
      </c>
      <c r="I89" s="53">
        <f>CEILING(C67*0.85,5)</f>
        <v>115</v>
      </c>
      <c r="J89" s="74">
        <v>8.0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1"/>
        <v>205</v>
      </c>
      <c r="D90" s="50">
        <v>5.0</v>
      </c>
      <c r="E90" s="44" t="s">
        <v>22</v>
      </c>
      <c r="F90" s="49">
        <f>CEILING(C68*0.65,5)</f>
        <v>190</v>
      </c>
      <c r="G90" s="51">
        <v>2.0</v>
      </c>
      <c r="H90" s="44" t="s">
        <v>22</v>
      </c>
      <c r="I90" s="49">
        <f>CEILING(C68*0.5,5)</f>
        <v>145</v>
      </c>
      <c r="J90" s="49">
        <v>5.0</v>
      </c>
      <c r="K90" s="19" t="s">
        <v>22</v>
      </c>
      <c r="L90" s="72">
        <f>CEILING(C68*0.4,5)</f>
        <v>120</v>
      </c>
      <c r="M90" s="20">
        <v>5.0</v>
      </c>
      <c r="N90" s="79" t="s">
        <v>53</v>
      </c>
      <c r="O90" s="80">
        <f>SUMPRODUCT(C90:C95,D90:D95)</f>
        <v>5125</v>
      </c>
    </row>
    <row r="91" ht="12.75" customHeight="1">
      <c r="A91" s="43"/>
      <c r="B91" s="44"/>
      <c r="C91" s="3">
        <f>CEILING(C68*0.7,5)</f>
        <v>205</v>
      </c>
      <c r="D91" s="51">
        <v>5.0</v>
      </c>
      <c r="E91" s="44"/>
      <c r="F91" s="3">
        <f>CEILING(C68*0.725,5)</f>
        <v>215</v>
      </c>
      <c r="G91" s="51">
        <v>2.0</v>
      </c>
      <c r="H91" s="44"/>
      <c r="I91" s="3">
        <f>CEILING(C68*0.6,5)</f>
        <v>175</v>
      </c>
      <c r="J91" s="3">
        <v>3.0</v>
      </c>
      <c r="K91" s="26"/>
      <c r="L91" s="3">
        <f>CEILING(C68*0.5,5)</f>
        <v>145</v>
      </c>
      <c r="M91" s="27">
        <v>5.0</v>
      </c>
      <c r="N91" s="81" t="s">
        <v>54</v>
      </c>
      <c r="O91" s="82">
        <f>SUMPRODUCT(F90:F95,G90:G95)</f>
        <v>4185</v>
      </c>
    </row>
    <row r="92" ht="12.75" customHeight="1">
      <c r="A92" s="43"/>
      <c r="B92" s="44"/>
      <c r="C92" s="3">
        <f>CEILING(C68*0.7,5)</f>
        <v>205</v>
      </c>
      <c r="D92" s="51">
        <v>5.0</v>
      </c>
      <c r="E92" s="44"/>
      <c r="F92" s="3">
        <f>CEILING(C68*0.775,5)</f>
        <v>225</v>
      </c>
      <c r="G92" s="51">
        <v>5.0</v>
      </c>
      <c r="H92" s="44"/>
      <c r="I92" s="3">
        <f>CEILING(C68*0.7,5)</f>
        <v>205</v>
      </c>
      <c r="J92" s="3">
        <v>2.0</v>
      </c>
      <c r="K92" s="26"/>
      <c r="L92" s="3">
        <f>CEILING(C68*0.6,5)</f>
        <v>175</v>
      </c>
      <c r="M92" s="27">
        <v>5.0</v>
      </c>
      <c r="N92" s="81" t="s">
        <v>55</v>
      </c>
      <c r="O92" s="82">
        <f>SUMPRODUCT(I90:I95,J90:J95)</f>
        <v>3865</v>
      </c>
    </row>
    <row r="93" ht="12.75" customHeight="1">
      <c r="A93" s="43"/>
      <c r="B93" s="44"/>
      <c r="C93" s="3">
        <f>CEILING(C68*0.7,5)</f>
        <v>205</v>
      </c>
      <c r="D93" s="51">
        <v>5.0</v>
      </c>
      <c r="E93" s="44"/>
      <c r="F93" s="3">
        <f>CEILING(C68*0.775,5)</f>
        <v>225</v>
      </c>
      <c r="G93" s="51">
        <v>5.0</v>
      </c>
      <c r="H93" s="44"/>
      <c r="I93" s="3">
        <f>CEILING(C68*0.75,5)</f>
        <v>220</v>
      </c>
      <c r="J93" s="3">
        <v>1.0</v>
      </c>
      <c r="K93" s="26"/>
      <c r="L93" s="3"/>
      <c r="M93" s="27" t="s">
        <v>36</v>
      </c>
      <c r="N93" s="81" t="s">
        <v>56</v>
      </c>
      <c r="O93" s="82">
        <f>SUMPRODUCT(L90:L93, M90:M93)</f>
        <v>2200</v>
      </c>
    </row>
    <row r="94" ht="12.75" customHeight="1">
      <c r="A94" s="43"/>
      <c r="B94" s="3"/>
      <c r="C94" s="3">
        <f>CEILING(C68*0.7,5)</f>
        <v>205</v>
      </c>
      <c r="D94" s="51">
        <v>5.0</v>
      </c>
      <c r="E94" s="3"/>
      <c r="F94" s="3">
        <f>CEILING(C68*0.775,5)</f>
        <v>225</v>
      </c>
      <c r="G94" s="51">
        <v>5.0</v>
      </c>
      <c r="H94" s="3"/>
      <c r="I94" s="3">
        <f>CEILING(C68*0.8,5)</f>
        <v>235</v>
      </c>
      <c r="J94" s="3">
        <v>1.0</v>
      </c>
      <c r="K94" s="73"/>
      <c r="L94" s="3"/>
      <c r="M94" s="27" t="s">
        <v>36</v>
      </c>
      <c r="N94" s="83" t="s">
        <v>57</v>
      </c>
      <c r="O94" s="84">
        <f>SUM(O90:O93)</f>
        <v>15375</v>
      </c>
    </row>
    <row r="95" ht="12.75" customHeight="1">
      <c r="A95" s="57"/>
      <c r="B95" s="53" t="s">
        <v>37</v>
      </c>
      <c r="C95" s="53">
        <f>CEILING(C68*0.7,5)</f>
        <v>205</v>
      </c>
      <c r="D95" s="54" t="s">
        <v>47</v>
      </c>
      <c r="E95" s="53" t="s">
        <v>39</v>
      </c>
      <c r="F95" s="53">
        <f>CEILING(C68*0.775,5)</f>
        <v>225</v>
      </c>
      <c r="G95" s="54" t="s">
        <v>47</v>
      </c>
      <c r="H95" s="53" t="s">
        <v>35</v>
      </c>
      <c r="I95" s="53">
        <f>CEILING(C68*0.85,5)</f>
        <v>250</v>
      </c>
      <c r="J95" s="74">
        <v>7.0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44"/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210</v>
      </c>
      <c r="D98" s="44">
        <v>5.0</v>
      </c>
      <c r="E98" s="63">
        <f>J77</f>
        <v>7</v>
      </c>
      <c r="F98" s="44"/>
      <c r="G98" s="44"/>
      <c r="H98" s="3"/>
      <c r="I98" s="3"/>
      <c r="J98" s="44"/>
      <c r="K98" s="3"/>
      <c r="L98" s="3"/>
      <c r="M98" s="3"/>
    </row>
    <row r="99" ht="12.75" customHeight="1">
      <c r="A99" s="59"/>
      <c r="B99" s="26" t="s">
        <v>18</v>
      </c>
      <c r="C99" s="27">
        <f>CEILING(((E99-D99)*5)+C66,5)</f>
        <v>215</v>
      </c>
      <c r="D99" s="44">
        <v>5.0</v>
      </c>
      <c r="E99" s="65">
        <f>J83</f>
        <v>8</v>
      </c>
      <c r="F99" s="44"/>
      <c r="G99" s="44"/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145</v>
      </c>
      <c r="D100" s="44">
        <v>5.0</v>
      </c>
      <c r="E100" s="65">
        <f>J89</f>
        <v>8</v>
      </c>
      <c r="F100" s="44"/>
      <c r="G100" s="44"/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300</v>
      </c>
      <c r="D101" s="66">
        <v>5.0</v>
      </c>
      <c r="E101" s="67">
        <f>J95</f>
        <v>7</v>
      </c>
      <c r="F101" s="44"/>
      <c r="G101" s="44"/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</row>
    <row r="105" ht="12.75" customHeight="1">
      <c r="A105" s="43"/>
      <c r="B105" s="48" t="s">
        <v>15</v>
      </c>
      <c r="C105" s="49">
        <f>CEILING(C98*0.75,5)</f>
        <v>160</v>
      </c>
      <c r="D105" s="50">
        <v>3.0</v>
      </c>
      <c r="E105" s="48" t="s">
        <v>15</v>
      </c>
      <c r="F105" s="49">
        <f>CEILING(C98*0.7,5)</f>
        <v>150</v>
      </c>
      <c r="G105" s="50">
        <v>1.0</v>
      </c>
      <c r="H105" s="48" t="s">
        <v>15</v>
      </c>
      <c r="I105" s="49">
        <f>CEILING(C98*0.5,5)</f>
        <v>105</v>
      </c>
      <c r="J105" s="50">
        <v>5.0</v>
      </c>
      <c r="K105" s="48" t="s">
        <v>15</v>
      </c>
      <c r="L105" s="49">
        <f>CEILING(C98*0.4,5)</f>
        <v>85</v>
      </c>
      <c r="M105" s="50">
        <v>5.0</v>
      </c>
      <c r="N105" s="79" t="s">
        <v>53</v>
      </c>
      <c r="O105" s="80">
        <f>SUMPRODUCT(C105:C111,D105:D111)</f>
        <v>2880</v>
      </c>
    </row>
    <row r="106" ht="12.75" customHeight="1">
      <c r="A106" s="43"/>
      <c r="B106" s="44"/>
      <c r="C106" s="3">
        <f>CEILING(C98*0.75,5)</f>
        <v>160</v>
      </c>
      <c r="D106" s="51">
        <v>3.0</v>
      </c>
      <c r="E106" s="44"/>
      <c r="F106" s="3">
        <f>CEILING(C98*0.775,5)</f>
        <v>165</v>
      </c>
      <c r="G106" s="51">
        <v>1.0</v>
      </c>
      <c r="H106" s="44"/>
      <c r="I106" s="3">
        <f>CEILING(C98*0.6,5)</f>
        <v>130</v>
      </c>
      <c r="J106" s="51">
        <v>3.0</v>
      </c>
      <c r="K106" s="44"/>
      <c r="L106" s="3">
        <f>CEILING(C98*0.5,5)</f>
        <v>105</v>
      </c>
      <c r="M106" s="51">
        <v>5.0</v>
      </c>
      <c r="N106" s="81" t="s">
        <v>54</v>
      </c>
      <c r="O106" s="82">
        <f>SUMPRODUCT(F105:F111,G105:G111)</f>
        <v>2415</v>
      </c>
    </row>
    <row r="107" ht="12.75" customHeight="1">
      <c r="A107" s="43"/>
      <c r="B107" s="44"/>
      <c r="C107" s="3">
        <f>CEILING(C98*0.75,5)</f>
        <v>160</v>
      </c>
      <c r="D107" s="51">
        <v>3.0</v>
      </c>
      <c r="E107" s="44"/>
      <c r="F107" s="3">
        <f>CEILING(C98*0.825,5)</f>
        <v>175</v>
      </c>
      <c r="G107" s="51">
        <v>3.0</v>
      </c>
      <c r="H107" s="44"/>
      <c r="I107" s="3">
        <f>CEILING(C98*0.7,5)</f>
        <v>150</v>
      </c>
      <c r="J107" s="51">
        <v>2.0</v>
      </c>
      <c r="K107" s="44"/>
      <c r="L107" s="3">
        <f>CEILING(C98*0.6,5)</f>
        <v>130</v>
      </c>
      <c r="M107" s="51">
        <v>5.0</v>
      </c>
      <c r="N107" s="81" t="s">
        <v>55</v>
      </c>
      <c r="O107" s="82">
        <f>SUMPRODUCT(I105:I111,J105:J111)</f>
        <v>1725</v>
      </c>
    </row>
    <row r="108" ht="12.75" customHeight="1">
      <c r="A108" s="43"/>
      <c r="B108" s="44"/>
      <c r="C108" s="3">
        <f>CEILING(C98*0.75,5)</f>
        <v>160</v>
      </c>
      <c r="D108" s="51">
        <v>3.0</v>
      </c>
      <c r="E108" s="44"/>
      <c r="F108" s="3">
        <f>CEILING(C98*0.825,5)</f>
        <v>175</v>
      </c>
      <c r="G108" s="51">
        <v>3.0</v>
      </c>
      <c r="H108" s="44"/>
      <c r="I108" s="3">
        <f>CEILING(C98*0.75,5)</f>
        <v>160</v>
      </c>
      <c r="J108" s="51">
        <v>1.0</v>
      </c>
      <c r="K108" s="44"/>
      <c r="L108" s="3"/>
      <c r="M108" s="51" t="s">
        <v>36</v>
      </c>
      <c r="N108" s="81" t="s">
        <v>56</v>
      </c>
      <c r="O108" s="82">
        <f>SUMPRODUCT(L105:L108, M105:M108)</f>
        <v>1600</v>
      </c>
    </row>
    <row r="109" ht="12.75" customHeight="1">
      <c r="A109" s="43"/>
      <c r="B109" s="44"/>
      <c r="C109" s="3">
        <f>CEILING(C98*0.75,5)</f>
        <v>160</v>
      </c>
      <c r="D109" s="51">
        <v>3.0</v>
      </c>
      <c r="E109" s="44"/>
      <c r="F109" s="3">
        <f>CEILING(C98*0.825,5)</f>
        <v>175</v>
      </c>
      <c r="G109" s="51">
        <v>3.0</v>
      </c>
      <c r="H109" s="44"/>
      <c r="I109" s="3">
        <f>CEILING(C98*0.8,5)</f>
        <v>170</v>
      </c>
      <c r="J109" s="51">
        <v>1.0</v>
      </c>
      <c r="K109" s="44"/>
      <c r="L109" s="3"/>
      <c r="M109" s="51" t="s">
        <v>36</v>
      </c>
      <c r="N109" s="83" t="s">
        <v>57</v>
      </c>
      <c r="O109" s="84">
        <f>SUM(O105:O108)</f>
        <v>8620</v>
      </c>
    </row>
    <row r="110" ht="12.75" customHeight="1">
      <c r="A110" s="43"/>
      <c r="B110" s="3"/>
      <c r="C110" s="3">
        <f>CEILING(C98*0.75,5)</f>
        <v>160</v>
      </c>
      <c r="D110" s="51">
        <v>3.0</v>
      </c>
      <c r="E110" s="3"/>
      <c r="F110" s="3">
        <f>CEILING(C98*0.825,5)</f>
        <v>175</v>
      </c>
      <c r="G110" s="51">
        <v>3.0</v>
      </c>
      <c r="H110" s="3"/>
      <c r="I110" s="3">
        <f>CEILING(C98*0.85,5)</f>
        <v>180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2">CEILING(C98*0.75,5)</f>
        <v>160</v>
      </c>
      <c r="D111" s="54" t="s">
        <v>49</v>
      </c>
      <c r="E111" s="53" t="s">
        <v>39</v>
      </c>
      <c r="F111" s="53">
        <f>CEILING(C98*0.825,5)</f>
        <v>175</v>
      </c>
      <c r="G111" s="54" t="s">
        <v>49</v>
      </c>
      <c r="H111" s="53" t="s">
        <v>35</v>
      </c>
      <c r="I111" s="53">
        <f>CEILING(C98*0.9,5)</f>
        <v>190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48" t="s">
        <v>18</v>
      </c>
      <c r="C112" s="49">
        <f t="shared" si="12"/>
        <v>165</v>
      </c>
      <c r="D112" s="50">
        <v>3.0</v>
      </c>
      <c r="E112" s="48" t="s">
        <v>18</v>
      </c>
      <c r="F112" s="49">
        <f>CEILING(C99*0.7,5)</f>
        <v>155</v>
      </c>
      <c r="G112" s="50">
        <v>1.0</v>
      </c>
      <c r="H112" s="48" t="s">
        <v>18</v>
      </c>
      <c r="I112" s="49">
        <f>CEILING(C99*0.5,5)</f>
        <v>110</v>
      </c>
      <c r="J112" s="50">
        <v>5.0</v>
      </c>
      <c r="K112" s="48" t="s">
        <v>18</v>
      </c>
      <c r="L112" s="49">
        <f>CEILING(C99*0.4,5)</f>
        <v>90</v>
      </c>
      <c r="M112" s="50">
        <v>5.0</v>
      </c>
      <c r="N112" s="79" t="s">
        <v>53</v>
      </c>
      <c r="O112" s="80">
        <f>SUMPRODUCT(C112:C118,D112:D118)</f>
        <v>2970</v>
      </c>
    </row>
    <row r="113" ht="12.75" customHeight="1">
      <c r="A113" s="43"/>
      <c r="B113" s="3"/>
      <c r="C113" s="3">
        <f>CEILING(C99*0.75,5)</f>
        <v>165</v>
      </c>
      <c r="D113" s="51">
        <v>3.0</v>
      </c>
      <c r="E113" s="3"/>
      <c r="F113" s="3">
        <f>CEILING(C99*0.775,5)</f>
        <v>170</v>
      </c>
      <c r="G113" s="51">
        <v>1.0</v>
      </c>
      <c r="H113" s="3"/>
      <c r="I113" s="3">
        <f>CEILING(C99*0.6,5)</f>
        <v>130</v>
      </c>
      <c r="J113" s="51">
        <v>3.0</v>
      </c>
      <c r="K113" s="3"/>
      <c r="L113" s="3">
        <f>CEILING(C99*0.5,5)</f>
        <v>110</v>
      </c>
      <c r="M113" s="51">
        <v>5.0</v>
      </c>
      <c r="N113" s="81" t="s">
        <v>54</v>
      </c>
      <c r="O113" s="82">
        <f>SUMPRODUCT(F112:F118,G112:G118)</f>
        <v>2485</v>
      </c>
    </row>
    <row r="114" ht="12.75" customHeight="1">
      <c r="A114" s="43"/>
      <c r="B114" s="3"/>
      <c r="C114" s="3">
        <f>CEILING(C99*0.75,5)</f>
        <v>165</v>
      </c>
      <c r="D114" s="51">
        <v>3.0</v>
      </c>
      <c r="E114" s="3"/>
      <c r="F114" s="3">
        <f>CEILING(C99*0.825,5)</f>
        <v>180</v>
      </c>
      <c r="G114" s="51">
        <v>3.0</v>
      </c>
      <c r="H114" s="3"/>
      <c r="I114" s="3">
        <f>CEILING(C99*0.7,5)</f>
        <v>155</v>
      </c>
      <c r="J114" s="51">
        <v>2.0</v>
      </c>
      <c r="K114" s="3"/>
      <c r="L114" s="3">
        <f>CEILING(C99*0.6,5)</f>
        <v>130</v>
      </c>
      <c r="M114" s="51">
        <v>5.0</v>
      </c>
      <c r="N114" s="81" t="s">
        <v>55</v>
      </c>
      <c r="O114" s="82">
        <f>SUMPRODUCT(I112:I118,J112:J118)</f>
        <v>1775</v>
      </c>
    </row>
    <row r="115" ht="12.75" customHeight="1">
      <c r="A115" s="43"/>
      <c r="B115" s="3"/>
      <c r="C115" s="3">
        <f>CEILING(C99*0.75,5)</f>
        <v>165</v>
      </c>
      <c r="D115" s="51">
        <v>3.0</v>
      </c>
      <c r="E115" s="3"/>
      <c r="F115" s="3">
        <f>CEILING(C99*0.825,5)</f>
        <v>180</v>
      </c>
      <c r="G115" s="51">
        <v>3.0</v>
      </c>
      <c r="H115" s="3"/>
      <c r="I115" s="3">
        <f>CEILING(C99*0.75,5)</f>
        <v>165</v>
      </c>
      <c r="J115" s="51">
        <v>1.0</v>
      </c>
      <c r="K115" s="3"/>
      <c r="L115" s="3"/>
      <c r="M115" s="51" t="s">
        <v>36</v>
      </c>
      <c r="N115" s="81" t="s">
        <v>56</v>
      </c>
      <c r="O115" s="82">
        <f>SUMPRODUCT(L112:L115, M112:M115)</f>
        <v>1650</v>
      </c>
    </row>
    <row r="116" ht="12.75" customHeight="1">
      <c r="A116" s="43"/>
      <c r="B116" s="3"/>
      <c r="C116" s="3">
        <f>CEILING(C99*0.75,5)</f>
        <v>165</v>
      </c>
      <c r="D116" s="51">
        <v>3.0</v>
      </c>
      <c r="E116" s="3"/>
      <c r="F116" s="3">
        <f>CEILING(C99*0.825,5)</f>
        <v>180</v>
      </c>
      <c r="G116" s="51">
        <v>3.0</v>
      </c>
      <c r="H116" s="3"/>
      <c r="I116" s="3">
        <f>CEILING(C99*0.8,5)</f>
        <v>175</v>
      </c>
      <c r="J116" s="51">
        <v>1.0</v>
      </c>
      <c r="K116" s="3"/>
      <c r="L116" s="3"/>
      <c r="M116" s="51" t="s">
        <v>36</v>
      </c>
      <c r="N116" s="83" t="s">
        <v>57</v>
      </c>
      <c r="O116" s="84">
        <f>SUM(O112:O115)</f>
        <v>8880</v>
      </c>
    </row>
    <row r="117" ht="12.75" customHeight="1">
      <c r="A117" s="43"/>
      <c r="B117" s="3"/>
      <c r="C117" s="3">
        <f>CEILING(C99*0.75,5)</f>
        <v>165</v>
      </c>
      <c r="D117" s="51">
        <v>3.0</v>
      </c>
      <c r="E117" s="3"/>
      <c r="F117" s="3">
        <f>CEILING(C99*0.825,5)</f>
        <v>180</v>
      </c>
      <c r="G117" s="51">
        <v>3.0</v>
      </c>
      <c r="H117" s="3"/>
      <c r="I117" s="3">
        <f>CEILING(C99*0.85,5)</f>
        <v>185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3">CEILING(C99*0.75,5)</f>
        <v>165</v>
      </c>
      <c r="D118" s="54" t="s">
        <v>49</v>
      </c>
      <c r="E118" s="53" t="s">
        <v>39</v>
      </c>
      <c r="F118" s="53">
        <f>CEILING(C99*0.825,5)</f>
        <v>180</v>
      </c>
      <c r="G118" s="54" t="s">
        <v>49</v>
      </c>
      <c r="H118" s="53" t="s">
        <v>35</v>
      </c>
      <c r="I118" s="53">
        <f>CEILING(C99*0.9,5)</f>
        <v>195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3"/>
        <v>110</v>
      </c>
      <c r="D119" s="50">
        <v>3.0</v>
      </c>
      <c r="E119" s="48" t="s">
        <v>20</v>
      </c>
      <c r="F119" s="49">
        <f>CEILING(C100*0.7,5)</f>
        <v>105</v>
      </c>
      <c r="G119" s="50">
        <v>1.0</v>
      </c>
      <c r="H119" s="48" t="s">
        <v>20</v>
      </c>
      <c r="I119" s="49">
        <f>CEILING(C100*0.5,5)</f>
        <v>75</v>
      </c>
      <c r="J119" s="50">
        <v>5.0</v>
      </c>
      <c r="K119" s="48" t="s">
        <v>20</v>
      </c>
      <c r="L119" s="49">
        <f>CEILING(C100*0.4,5)</f>
        <v>60</v>
      </c>
      <c r="M119" s="50">
        <v>5.0</v>
      </c>
      <c r="N119" s="79" t="s">
        <v>53</v>
      </c>
      <c r="O119" s="80">
        <f>SUMPRODUCT(C119:C125,D119:D125)</f>
        <v>1980</v>
      </c>
    </row>
    <row r="120" ht="12.75" customHeight="1">
      <c r="A120" s="43"/>
      <c r="B120" s="44"/>
      <c r="C120" s="3">
        <f>CEILING(C100*0.75,5)</f>
        <v>110</v>
      </c>
      <c r="D120" s="51">
        <v>3.0</v>
      </c>
      <c r="E120" s="44"/>
      <c r="F120" s="3">
        <f>CEILING(C100*0.775,5)</f>
        <v>115</v>
      </c>
      <c r="G120" s="51">
        <v>1.0</v>
      </c>
      <c r="H120" s="44"/>
      <c r="I120" s="3">
        <f>CEILING(C100*0.6,5)</f>
        <v>90</v>
      </c>
      <c r="J120" s="51">
        <v>3.0</v>
      </c>
      <c r="K120" s="44"/>
      <c r="L120" s="3">
        <f>CEILING(C100*0.5,5)</f>
        <v>75</v>
      </c>
      <c r="M120" s="51">
        <v>5.0</v>
      </c>
      <c r="N120" s="81" t="s">
        <v>54</v>
      </c>
      <c r="O120" s="82">
        <f>SUMPRODUCT(F119:F125,G119:G125)</f>
        <v>1660</v>
      </c>
    </row>
    <row r="121" ht="12.75" customHeight="1">
      <c r="A121" s="43"/>
      <c r="B121" s="44"/>
      <c r="C121" s="3">
        <f>CEILING(C100*0.75,5)</f>
        <v>110</v>
      </c>
      <c r="D121" s="51">
        <v>3.0</v>
      </c>
      <c r="E121" s="44"/>
      <c r="F121" s="3">
        <f>CEILING(C100*0.825,5)</f>
        <v>120</v>
      </c>
      <c r="G121" s="51">
        <v>3.0</v>
      </c>
      <c r="H121" s="44"/>
      <c r="I121" s="3">
        <f>CEILING(C100*0.7,5)</f>
        <v>105</v>
      </c>
      <c r="J121" s="51">
        <v>2.0</v>
      </c>
      <c r="K121" s="44"/>
      <c r="L121" s="3">
        <f>CEILING(C100*0.6,5)</f>
        <v>90</v>
      </c>
      <c r="M121" s="51">
        <v>5.0</v>
      </c>
      <c r="N121" s="81" t="s">
        <v>55</v>
      </c>
      <c r="O121" s="82">
        <f>SUMPRODUCT(I119:I125,J119:J125)</f>
        <v>1210</v>
      </c>
    </row>
    <row r="122" ht="12.75" customHeight="1">
      <c r="A122" s="43"/>
      <c r="B122" s="44"/>
      <c r="C122" s="3">
        <f>CEILING(C100*0.75,5)</f>
        <v>110</v>
      </c>
      <c r="D122" s="51">
        <v>3.0</v>
      </c>
      <c r="E122" s="44"/>
      <c r="F122" s="3">
        <f>CEILING(C100*0.825,5)</f>
        <v>120</v>
      </c>
      <c r="G122" s="51">
        <v>3.0</v>
      </c>
      <c r="H122" s="44"/>
      <c r="I122" s="3">
        <f>CEILING(C100*0.75,5)</f>
        <v>110</v>
      </c>
      <c r="J122" s="51">
        <v>1.0</v>
      </c>
      <c r="K122" s="44"/>
      <c r="L122" s="3"/>
      <c r="M122" s="51" t="s">
        <v>36</v>
      </c>
      <c r="N122" s="81" t="s">
        <v>56</v>
      </c>
      <c r="O122" s="82">
        <f>SUMPRODUCT(L119:L122, M119:M122)</f>
        <v>1125</v>
      </c>
    </row>
    <row r="123" ht="12.75" customHeight="1">
      <c r="A123" s="43"/>
      <c r="B123" s="44"/>
      <c r="C123" s="3">
        <f>CEILING(C100*0.75,5)</f>
        <v>110</v>
      </c>
      <c r="D123" s="51">
        <v>3.0</v>
      </c>
      <c r="E123" s="44"/>
      <c r="F123" s="3">
        <f>CEILING(C100*0.825,5)</f>
        <v>120</v>
      </c>
      <c r="G123" s="51">
        <v>3.0</v>
      </c>
      <c r="H123" s="44"/>
      <c r="I123" s="3">
        <f>CEILING(C100*0.8,5)</f>
        <v>120</v>
      </c>
      <c r="J123" s="51">
        <v>1.0</v>
      </c>
      <c r="K123" s="44"/>
      <c r="L123" s="3"/>
      <c r="M123" s="51" t="s">
        <v>36</v>
      </c>
      <c r="N123" s="83" t="s">
        <v>57</v>
      </c>
      <c r="O123" s="84">
        <f>SUM(O119:O122)</f>
        <v>5975</v>
      </c>
    </row>
    <row r="124" ht="12.75" customHeight="1">
      <c r="A124" s="43"/>
      <c r="B124" s="3"/>
      <c r="C124" s="3">
        <f>CEILING(C100*0.75,5)</f>
        <v>110</v>
      </c>
      <c r="D124" s="51">
        <v>3.0</v>
      </c>
      <c r="E124" s="3"/>
      <c r="F124" s="3">
        <f>CEILING(C100*0.825,5)</f>
        <v>120</v>
      </c>
      <c r="G124" s="51">
        <v>3.0</v>
      </c>
      <c r="H124" s="3"/>
      <c r="I124" s="3">
        <f>CEILING(C100*0.85,5)</f>
        <v>125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4">CEILING(C100*0.75,5)</f>
        <v>110</v>
      </c>
      <c r="D125" s="54" t="s">
        <v>49</v>
      </c>
      <c r="E125" s="53" t="s">
        <v>39</v>
      </c>
      <c r="F125" s="53">
        <f>CEILING(C100*0.825,5)</f>
        <v>120</v>
      </c>
      <c r="G125" s="54" t="s">
        <v>49</v>
      </c>
      <c r="H125" s="53" t="s">
        <v>35</v>
      </c>
      <c r="I125" s="53">
        <f>CEILING(C100*0.9,5)</f>
        <v>135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4"/>
        <v>225</v>
      </c>
      <c r="D126" s="50">
        <v>3.0</v>
      </c>
      <c r="E126" s="44" t="s">
        <v>22</v>
      </c>
      <c r="F126" s="49">
        <f>CEILING(C101*0.7,5)</f>
        <v>210</v>
      </c>
      <c r="G126" s="50">
        <v>1.0</v>
      </c>
      <c r="H126" s="44" t="s">
        <v>22</v>
      </c>
      <c r="I126" s="49">
        <f>CEILING(C101*0.5,5)</f>
        <v>150</v>
      </c>
      <c r="J126" s="50">
        <v>5.0</v>
      </c>
      <c r="K126" s="44" t="s">
        <v>22</v>
      </c>
      <c r="L126" s="49">
        <f>CEILING(C101*0.4,5)</f>
        <v>120</v>
      </c>
      <c r="M126" s="50">
        <v>5.0</v>
      </c>
      <c r="N126" s="79" t="s">
        <v>53</v>
      </c>
      <c r="O126" s="80">
        <f>SUMPRODUCT(C126:C132,D126:D132)</f>
        <v>4050</v>
      </c>
    </row>
    <row r="127" ht="12.75" customHeight="1">
      <c r="A127" s="43"/>
      <c r="B127" s="44"/>
      <c r="C127" s="3">
        <f>CEILING(C101*0.75,5)</f>
        <v>225</v>
      </c>
      <c r="D127" s="51">
        <v>3.0</v>
      </c>
      <c r="E127" s="44"/>
      <c r="F127" s="3">
        <f>CEILING(C101*0.775,5)</f>
        <v>235</v>
      </c>
      <c r="G127" s="51">
        <v>1.0</v>
      </c>
      <c r="H127" s="44"/>
      <c r="I127" s="3">
        <f>CEILING(C101*0.6,5)</f>
        <v>180</v>
      </c>
      <c r="J127" s="51">
        <v>3.0</v>
      </c>
      <c r="K127" s="44"/>
      <c r="L127" s="3">
        <f>CEILING(C101*0.5,5)</f>
        <v>150</v>
      </c>
      <c r="M127" s="51">
        <v>5.0</v>
      </c>
      <c r="N127" s="81" t="s">
        <v>54</v>
      </c>
      <c r="O127" s="82">
        <f>SUMPRODUCT(F126:F132,G126:G132)</f>
        <v>3445</v>
      </c>
    </row>
    <row r="128" ht="12.75" customHeight="1">
      <c r="A128" s="43"/>
      <c r="B128" s="44"/>
      <c r="C128" s="3">
        <f>CEILING(C101*0.75,5)</f>
        <v>225</v>
      </c>
      <c r="D128" s="51">
        <v>3.0</v>
      </c>
      <c r="E128" s="44"/>
      <c r="F128" s="3">
        <f>CEILING(C101*0.825,5)</f>
        <v>250</v>
      </c>
      <c r="G128" s="51">
        <v>3.0</v>
      </c>
      <c r="H128" s="44"/>
      <c r="I128" s="3">
        <f>CEILING(C101*0.7,5)</f>
        <v>210</v>
      </c>
      <c r="J128" s="51">
        <v>2.0</v>
      </c>
      <c r="K128" s="44"/>
      <c r="L128" s="3">
        <f>CEILING(C101*0.6,5)</f>
        <v>180</v>
      </c>
      <c r="M128" s="51">
        <v>5.0</v>
      </c>
      <c r="N128" s="81" t="s">
        <v>55</v>
      </c>
      <c r="O128" s="82">
        <f>SUMPRODUCT(I126:I132,J126:J132)</f>
        <v>2430</v>
      </c>
    </row>
    <row r="129" ht="12.75" customHeight="1">
      <c r="A129" s="43"/>
      <c r="B129" s="44"/>
      <c r="C129" s="3">
        <f>CEILING(C101*0.75,5)</f>
        <v>225</v>
      </c>
      <c r="D129" s="51">
        <v>3.0</v>
      </c>
      <c r="E129" s="44"/>
      <c r="F129" s="3">
        <f>CEILING(C101*0.825,5)</f>
        <v>250</v>
      </c>
      <c r="G129" s="51">
        <v>3.0</v>
      </c>
      <c r="H129" s="44"/>
      <c r="I129" s="3">
        <f>CEILING(C101*0.75,5)</f>
        <v>225</v>
      </c>
      <c r="J129" s="51">
        <v>1.0</v>
      </c>
      <c r="K129" s="44"/>
      <c r="L129" s="3"/>
      <c r="M129" s="51" t="s">
        <v>36</v>
      </c>
      <c r="N129" s="81" t="s">
        <v>56</v>
      </c>
      <c r="O129" s="82">
        <f>SUMPRODUCT(L126:L129, M126:M129)</f>
        <v>2250</v>
      </c>
    </row>
    <row r="130" ht="12.75" customHeight="1">
      <c r="A130" s="43"/>
      <c r="B130" s="44"/>
      <c r="C130" s="3">
        <f>CEILING(C101*0.75,5)</f>
        <v>225</v>
      </c>
      <c r="D130" s="51">
        <v>3.0</v>
      </c>
      <c r="E130" s="44"/>
      <c r="F130" s="3">
        <f>CEILING(C101*0.825,5)</f>
        <v>250</v>
      </c>
      <c r="G130" s="51">
        <v>3.0</v>
      </c>
      <c r="H130" s="44"/>
      <c r="I130" s="3">
        <f>CEILING(C101*0.8,5)</f>
        <v>240</v>
      </c>
      <c r="J130" s="51">
        <v>1.0</v>
      </c>
      <c r="K130" s="44"/>
      <c r="L130" s="3"/>
      <c r="M130" s="51" t="s">
        <v>36</v>
      </c>
      <c r="N130" s="83" t="s">
        <v>57</v>
      </c>
      <c r="O130" s="84">
        <f>SUM(O126:O129)</f>
        <v>12175</v>
      </c>
    </row>
    <row r="131" ht="12.75" customHeight="1">
      <c r="A131" s="43"/>
      <c r="B131" s="3"/>
      <c r="C131" s="3">
        <f>CEILING(C101*0.75,5)</f>
        <v>225</v>
      </c>
      <c r="D131" s="51">
        <v>3.0</v>
      </c>
      <c r="E131" s="3"/>
      <c r="F131" s="3">
        <f>CEILING(C101*0.825,5)</f>
        <v>250</v>
      </c>
      <c r="G131" s="51">
        <v>3.0</v>
      </c>
      <c r="H131" s="3"/>
      <c r="I131" s="3">
        <f>CEILING(C101*0.85,5)</f>
        <v>255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225</v>
      </c>
      <c r="D132" s="54" t="s">
        <v>49</v>
      </c>
      <c r="E132" s="53" t="s">
        <v>39</v>
      </c>
      <c r="F132" s="53">
        <f>CEILING(C101*0.825,5)</f>
        <v>250</v>
      </c>
      <c r="G132" s="54" t="s">
        <v>49</v>
      </c>
      <c r="H132" s="53" t="s">
        <v>35</v>
      </c>
      <c r="I132" s="53">
        <f>CEILING(C101*0.9,5)</f>
        <v>270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2.86"/>
    <col customWidth="1" min="15" max="15" width="15.43"/>
    <col customWidth="1" min="16" max="16" width="18.0"/>
    <col customWidth="1" min="17" max="17" width="4.86"/>
    <col customWidth="1" min="18" max="18" width="11.86"/>
  </cols>
  <sheetData>
    <row r="1" ht="23.25" customHeight="1">
      <c r="A1" s="1"/>
    </row>
    <row r="2" ht="12.75" customHeight="1">
      <c r="B2" s="2" t="s">
        <v>1</v>
      </c>
      <c r="C2" s="2"/>
      <c r="N2" s="3"/>
      <c r="O2" s="3"/>
      <c r="P2" s="3"/>
      <c r="Q2" s="3"/>
      <c r="R2" s="3"/>
    </row>
    <row r="3" ht="12.75" customHeight="1">
      <c r="B3" s="2" t="s">
        <v>2</v>
      </c>
      <c r="C3" s="2"/>
      <c r="E3" s="4" t="s">
        <v>58</v>
      </c>
      <c r="F3" s="4">
        <v>190.0</v>
      </c>
    </row>
    <row r="4" ht="12.75" customHeight="1">
      <c r="B4" s="2" t="s">
        <v>4</v>
      </c>
      <c r="C4" s="2"/>
      <c r="N4" s="5" t="s">
        <v>5</v>
      </c>
      <c r="O4" s="6"/>
      <c r="P4" s="6"/>
    </row>
    <row r="5" ht="12.75" customHeight="1">
      <c r="E5" s="7" t="s">
        <v>6</v>
      </c>
      <c r="F5" s="8"/>
      <c r="G5" s="8"/>
      <c r="H5" s="9"/>
      <c r="I5" s="93" t="s">
        <v>59</v>
      </c>
      <c r="J5" s="10"/>
      <c r="K5" s="10"/>
      <c r="N5" s="6" t="s">
        <v>7</v>
      </c>
      <c r="O5" s="6"/>
      <c r="P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</row>
    <row r="7" ht="12.75" customHeight="1">
      <c r="B7" s="19" t="s">
        <v>15</v>
      </c>
      <c r="C7" s="20">
        <f t="shared" ref="C7:C10" si="1">CEILING(D7*0.9,5)</f>
        <v>195</v>
      </c>
      <c r="D7" s="21">
        <v>215.0</v>
      </c>
      <c r="E7" s="19" t="s">
        <v>16</v>
      </c>
      <c r="F7" s="22">
        <f t="shared" ref="F7:F10" si="2">(G7*H7*0.0333)+G7</f>
        <v>215.308</v>
      </c>
      <c r="G7" s="94">
        <v>190.0</v>
      </c>
      <c r="H7" s="94">
        <v>4.0</v>
      </c>
      <c r="I7" s="64">
        <f t="shared" ref="I7:I10" si="3">F7/$F$3</f>
        <v>1.1332</v>
      </c>
      <c r="J7" s="3"/>
      <c r="K7" s="3"/>
      <c r="N7" s="6" t="s">
        <v>17</v>
      </c>
      <c r="O7" s="6"/>
      <c r="P7" s="6"/>
    </row>
    <row r="8" ht="12.75" customHeight="1">
      <c r="B8" s="77" t="s">
        <v>60</v>
      </c>
      <c r="C8" s="27">
        <f t="shared" si="1"/>
        <v>205</v>
      </c>
      <c r="D8" s="28">
        <v>227.0</v>
      </c>
      <c r="E8" s="77" t="s">
        <v>60</v>
      </c>
      <c r="F8" s="29">
        <f t="shared" si="2"/>
        <v>227.4675</v>
      </c>
      <c r="G8" s="94">
        <v>195.0</v>
      </c>
      <c r="H8" s="94">
        <v>5.0</v>
      </c>
      <c r="I8" s="64">
        <f t="shared" si="3"/>
        <v>1.197197368</v>
      </c>
      <c r="J8" s="3"/>
      <c r="K8" s="3"/>
      <c r="N8" s="6" t="s">
        <v>19</v>
      </c>
      <c r="O8" s="6"/>
      <c r="P8" s="6"/>
    </row>
    <row r="9" ht="12.75" customHeight="1">
      <c r="B9" s="26" t="s">
        <v>20</v>
      </c>
      <c r="C9" s="27">
        <f t="shared" si="1"/>
        <v>140</v>
      </c>
      <c r="D9" s="28">
        <v>153.0</v>
      </c>
      <c r="E9" s="26" t="s">
        <v>20</v>
      </c>
      <c r="F9" s="29">
        <f t="shared" si="2"/>
        <v>152.982</v>
      </c>
      <c r="G9" s="94">
        <v>135.0</v>
      </c>
      <c r="H9" s="94">
        <v>4.0</v>
      </c>
      <c r="I9" s="64">
        <f t="shared" si="3"/>
        <v>0.8051684211</v>
      </c>
      <c r="J9" s="3"/>
      <c r="K9" s="3"/>
      <c r="N9" s="6" t="s">
        <v>21</v>
      </c>
      <c r="O9" s="6"/>
      <c r="P9" s="6"/>
    </row>
    <row r="10" ht="12.75" customHeight="1">
      <c r="B10" s="30" t="s">
        <v>22</v>
      </c>
      <c r="C10" s="31">
        <f t="shared" si="1"/>
        <v>300</v>
      </c>
      <c r="D10" s="32">
        <v>333.0</v>
      </c>
      <c r="E10" s="30" t="s">
        <v>22</v>
      </c>
      <c r="F10" s="33">
        <f t="shared" si="2"/>
        <v>332.937</v>
      </c>
      <c r="G10" s="34">
        <v>270.0</v>
      </c>
      <c r="H10" s="35">
        <v>7.0</v>
      </c>
      <c r="I10" s="64">
        <f t="shared" si="3"/>
        <v>1.7523</v>
      </c>
      <c r="J10" s="3"/>
      <c r="K10" s="3"/>
      <c r="N10" s="6" t="s">
        <v>23</v>
      </c>
      <c r="O10" s="6"/>
      <c r="P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  <c r="O13" s="95" t="s">
        <v>61</v>
      </c>
    </row>
    <row r="14" ht="12.75" customHeight="1">
      <c r="A14" s="43"/>
      <c r="B14" s="48" t="s">
        <v>15</v>
      </c>
      <c r="C14" s="49">
        <f>CEILING(C7*0.6,5)</f>
        <v>120</v>
      </c>
      <c r="D14" s="50">
        <v>10.0</v>
      </c>
      <c r="E14" s="48" t="s">
        <v>15</v>
      </c>
      <c r="F14" s="49">
        <f>CEILING(C7*0.55,5)</f>
        <v>110</v>
      </c>
      <c r="G14" s="50">
        <v>5.0</v>
      </c>
      <c r="H14" s="48" t="s">
        <v>15</v>
      </c>
      <c r="I14" s="49">
        <f>CEILING(C7*0.5,5)</f>
        <v>100</v>
      </c>
      <c r="J14" s="50">
        <v>5.0</v>
      </c>
      <c r="K14" s="48" t="s">
        <v>15</v>
      </c>
      <c r="L14" s="49">
        <f>CEILING(C7*0.4,5)</f>
        <v>80</v>
      </c>
      <c r="M14" s="50">
        <v>5.0</v>
      </c>
      <c r="N14" s="79" t="s">
        <v>53</v>
      </c>
      <c r="O14" s="96">
        <f>SUMPRODUCT(C14:C18,D14:D18)/1000</f>
        <v>4.8</v>
      </c>
    </row>
    <row r="15" ht="12.75" customHeight="1">
      <c r="A15" s="43"/>
      <c r="B15" s="3"/>
      <c r="C15" s="3">
        <f>CEILING(C7*0.6,5)</f>
        <v>120</v>
      </c>
      <c r="D15" s="51">
        <v>10.0</v>
      </c>
      <c r="E15" s="3"/>
      <c r="F15" s="3">
        <f>CEILING(C7*0.625,5)</f>
        <v>125</v>
      </c>
      <c r="G15" s="51">
        <v>5.0</v>
      </c>
      <c r="H15" s="3"/>
      <c r="I15" s="3">
        <f>CEILING(C7*0.6,5)</f>
        <v>120</v>
      </c>
      <c r="J15" s="51">
        <v>3.0</v>
      </c>
      <c r="K15" s="3"/>
      <c r="L15" s="3">
        <f>CEILING(C7*0.5,5)</f>
        <v>100</v>
      </c>
      <c r="M15" s="51">
        <v>5.0</v>
      </c>
      <c r="N15" s="81" t="s">
        <v>54</v>
      </c>
      <c r="O15" s="97">
        <f>SUMPRODUCT(F14:F18,G14:G18)/1000</f>
        <v>3.875</v>
      </c>
    </row>
    <row r="16" ht="12.75" customHeight="1">
      <c r="A16" s="43"/>
      <c r="B16" s="3"/>
      <c r="C16" s="3">
        <f>CEILING(C7*0.6,5)</f>
        <v>120</v>
      </c>
      <c r="D16" s="51">
        <v>10.0</v>
      </c>
      <c r="E16" s="3"/>
      <c r="F16" s="3">
        <f>CEILING(C7*0.675,5)</f>
        <v>135</v>
      </c>
      <c r="G16" s="51">
        <v>10.0</v>
      </c>
      <c r="H16" s="3"/>
      <c r="I16" s="3">
        <f>CEILING(0.7*C7,5)</f>
        <v>140</v>
      </c>
      <c r="J16" s="51">
        <v>1.0</v>
      </c>
      <c r="K16" s="3"/>
      <c r="L16" s="3">
        <f>CEILING(C7*0.6,5)</f>
        <v>120</v>
      </c>
      <c r="M16" s="51">
        <v>5.0</v>
      </c>
      <c r="N16" s="81" t="s">
        <v>55</v>
      </c>
      <c r="O16" s="97">
        <f>SUMPRODUCT(I14:I18,J14:J18)/1000</f>
        <v>3.55</v>
      </c>
    </row>
    <row r="17" ht="12.75" customHeight="1">
      <c r="A17" s="43"/>
      <c r="B17" s="3"/>
      <c r="C17" s="3">
        <f>CEILING(C7*0.6,5)</f>
        <v>120</v>
      </c>
      <c r="D17" s="51">
        <v>10.0</v>
      </c>
      <c r="E17" s="3"/>
      <c r="F17" s="3">
        <f>CEILING(C7*0.675,5)</f>
        <v>135</v>
      </c>
      <c r="G17" s="51">
        <v>10.0</v>
      </c>
      <c r="H17" s="44" t="s">
        <v>35</v>
      </c>
      <c r="I17" s="44">
        <f>CEILING(C7*0.75,5)</f>
        <v>150</v>
      </c>
      <c r="J17" s="52">
        <v>17.0</v>
      </c>
      <c r="K17" s="3"/>
      <c r="L17" s="3" t="s">
        <v>36</v>
      </c>
      <c r="M17" s="51" t="s">
        <v>36</v>
      </c>
      <c r="N17" s="81" t="s">
        <v>56</v>
      </c>
      <c r="O17" s="97">
        <f>SUMPRODUCT(L14:L17, M14:M17)/1000</f>
        <v>1.5</v>
      </c>
    </row>
    <row r="18" ht="12.75" customHeight="1">
      <c r="A18" s="43"/>
      <c r="B18" s="53" t="s">
        <v>37</v>
      </c>
      <c r="C18" s="53">
        <f t="shared" ref="C18:C19" si="4">CEILING(C7*0.6,5)</f>
        <v>120</v>
      </c>
      <c r="D18" s="54" t="s">
        <v>38</v>
      </c>
      <c r="E18" s="53" t="s">
        <v>39</v>
      </c>
      <c r="F18" s="53">
        <f>CEILING(C7*0.675,5)</f>
        <v>135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  <c r="N18" s="83" t="s">
        <v>57</v>
      </c>
      <c r="O18" s="98">
        <f>SUM(O14:O17)</f>
        <v>13.725</v>
      </c>
    </row>
    <row r="19" ht="12.75" customHeight="1">
      <c r="A19" s="43"/>
      <c r="B19" s="77" t="s">
        <v>60</v>
      </c>
      <c r="C19" s="49">
        <f t="shared" si="4"/>
        <v>125</v>
      </c>
      <c r="D19" s="50">
        <v>10.0</v>
      </c>
      <c r="E19" s="99" t="s">
        <v>62</v>
      </c>
      <c r="F19" s="49">
        <f>CEILING(C8*0.55,5)</f>
        <v>115</v>
      </c>
      <c r="G19" s="50">
        <v>5.0</v>
      </c>
      <c r="H19" s="77" t="s">
        <v>60</v>
      </c>
      <c r="I19" s="49">
        <f>CEILING(C8*0.5,5)</f>
        <v>105</v>
      </c>
      <c r="J19" s="50">
        <v>5.0</v>
      </c>
      <c r="K19" s="77" t="s">
        <v>60</v>
      </c>
      <c r="L19" s="49">
        <f>CEILING(C8*0.4,5)</f>
        <v>85</v>
      </c>
      <c r="M19" s="50">
        <v>5.0</v>
      </c>
      <c r="N19" s="79" t="s">
        <v>53</v>
      </c>
      <c r="O19" s="96">
        <f>SUMPRODUCT(C19:C23,D19:D23)/1000</f>
        <v>5</v>
      </c>
    </row>
    <row r="20" ht="12.75" customHeight="1">
      <c r="A20" s="43"/>
      <c r="B20" s="44"/>
      <c r="C20" s="3">
        <f>CEILING(C8*0.6,5)</f>
        <v>125</v>
      </c>
      <c r="D20" s="51">
        <v>10.0</v>
      </c>
      <c r="E20" s="44"/>
      <c r="F20" s="3">
        <f>CEILING(C8*0.625,5)</f>
        <v>130</v>
      </c>
      <c r="G20" s="51">
        <v>5.0</v>
      </c>
      <c r="H20" s="44"/>
      <c r="I20" s="3">
        <f>CEILING(C8*0.6,5)</f>
        <v>125</v>
      </c>
      <c r="J20" s="51">
        <v>3.0</v>
      </c>
      <c r="K20" s="44"/>
      <c r="L20" s="3">
        <f>CEILING(C8*0.5,5)</f>
        <v>105</v>
      </c>
      <c r="M20" s="51">
        <v>5.0</v>
      </c>
      <c r="N20" s="81" t="s">
        <v>54</v>
      </c>
      <c r="O20" s="97">
        <f>SUMPRODUCT(F19:F23,G19:G23)/1000</f>
        <v>4.025</v>
      </c>
    </row>
    <row r="21" ht="12.75" customHeight="1">
      <c r="A21" s="43"/>
      <c r="B21" s="44"/>
      <c r="C21" s="3">
        <f>CEILING(C8*0.6,5)</f>
        <v>125</v>
      </c>
      <c r="D21" s="51">
        <v>10.0</v>
      </c>
      <c r="E21" s="44"/>
      <c r="F21" s="3">
        <f>CEILING(C8*0.675,5)</f>
        <v>140</v>
      </c>
      <c r="G21" s="51">
        <v>10.0</v>
      </c>
      <c r="H21" s="44"/>
      <c r="I21" s="3">
        <f>CEILING(C8*0.7,5)</f>
        <v>145</v>
      </c>
      <c r="J21" s="51">
        <v>1.0</v>
      </c>
      <c r="K21" s="44"/>
      <c r="L21" s="3">
        <f>CEILING(C8*0.6,5)</f>
        <v>125</v>
      </c>
      <c r="M21" s="51">
        <v>5.0</v>
      </c>
      <c r="N21" s="81" t="s">
        <v>55</v>
      </c>
      <c r="O21" s="97">
        <f>SUMPRODUCT(I19:I23,J19:J23)/1000</f>
        <v>3.525</v>
      </c>
    </row>
    <row r="22" ht="12.75" customHeight="1">
      <c r="A22" s="43"/>
      <c r="B22" s="3"/>
      <c r="C22" s="3">
        <f>CEILING(C8*0.6,5)</f>
        <v>125</v>
      </c>
      <c r="D22" s="51">
        <v>10.0</v>
      </c>
      <c r="E22" s="3"/>
      <c r="F22" s="3">
        <f>CEILING(C8*0.675,5)</f>
        <v>140</v>
      </c>
      <c r="G22" s="51">
        <v>10.0</v>
      </c>
      <c r="H22" s="44" t="s">
        <v>35</v>
      </c>
      <c r="I22" s="44">
        <f>CEILING(C8*0.75,5)</f>
        <v>155</v>
      </c>
      <c r="J22" s="52">
        <v>16.0</v>
      </c>
      <c r="K22" s="3"/>
      <c r="L22" s="3" t="s">
        <v>36</v>
      </c>
      <c r="M22" s="51" t="s">
        <v>36</v>
      </c>
      <c r="N22" s="81" t="s">
        <v>56</v>
      </c>
      <c r="O22" s="97">
        <f>SUMPRODUCT(L19:L22, M19:M22)/1000</f>
        <v>1.575</v>
      </c>
    </row>
    <row r="23" ht="12.75" customHeight="1">
      <c r="A23" s="43"/>
      <c r="B23" s="53" t="s">
        <v>37</v>
      </c>
      <c r="C23" s="53">
        <f t="shared" ref="C23:C24" si="5">CEILING(C8*0.6,5)</f>
        <v>125</v>
      </c>
      <c r="D23" s="54" t="s">
        <v>38</v>
      </c>
      <c r="E23" s="53" t="s">
        <v>39</v>
      </c>
      <c r="F23" s="53">
        <f>CEILING(C8*0.675,5)</f>
        <v>140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  <c r="N23" s="83" t="s">
        <v>57</v>
      </c>
      <c r="O23" s="98">
        <f>SUM(O19:O22)</f>
        <v>14.125</v>
      </c>
    </row>
    <row r="24" ht="12.75" customHeight="1">
      <c r="A24" s="43"/>
      <c r="B24" s="48" t="s">
        <v>20</v>
      </c>
      <c r="C24" s="49">
        <f t="shared" si="5"/>
        <v>85</v>
      </c>
      <c r="D24" s="50">
        <v>10.0</v>
      </c>
      <c r="E24" s="48" t="s">
        <v>20</v>
      </c>
      <c r="F24" s="49">
        <f>CEILING(C9*0.55,5)</f>
        <v>80</v>
      </c>
      <c r="G24" s="50">
        <v>5.0</v>
      </c>
      <c r="H24" s="48" t="s">
        <v>20</v>
      </c>
      <c r="I24" s="49">
        <f>CEILING(C9*0.5,5)</f>
        <v>70</v>
      </c>
      <c r="J24" s="50">
        <v>5.0</v>
      </c>
      <c r="K24" s="48" t="s">
        <v>20</v>
      </c>
      <c r="L24" s="49">
        <f>CEILING(C9*0.4,5)</f>
        <v>60</v>
      </c>
      <c r="M24" s="50">
        <v>5.0</v>
      </c>
      <c r="N24" s="79" t="s">
        <v>53</v>
      </c>
      <c r="O24" s="96">
        <f>SUMPRODUCT(C24:C28,D24:D28)/1000</f>
        <v>3.4</v>
      </c>
    </row>
    <row r="25" ht="12.75" customHeight="1">
      <c r="A25" s="43"/>
      <c r="B25" s="44"/>
      <c r="C25" s="3">
        <f>CEILING(C9*0.6,5)</f>
        <v>85</v>
      </c>
      <c r="D25" s="51">
        <v>10.0</v>
      </c>
      <c r="E25" s="44"/>
      <c r="F25" s="3">
        <f>CEILING(C9*0.625,5)</f>
        <v>90</v>
      </c>
      <c r="G25" s="51">
        <v>5.0</v>
      </c>
      <c r="H25" s="44"/>
      <c r="I25" s="3">
        <f>CEILING(C9*0.6,5)</f>
        <v>85</v>
      </c>
      <c r="J25" s="51">
        <v>3.0</v>
      </c>
      <c r="K25" s="44"/>
      <c r="L25" s="3">
        <f>CEILING(C9*0.5,5)</f>
        <v>70</v>
      </c>
      <c r="M25" s="51">
        <v>5.0</v>
      </c>
      <c r="N25" s="81" t="s">
        <v>54</v>
      </c>
      <c r="O25" s="97">
        <f>SUMPRODUCT(F24:F28,G24:G28)/1000</f>
        <v>2.75</v>
      </c>
    </row>
    <row r="26" ht="12.75" customHeight="1">
      <c r="A26" s="43"/>
      <c r="B26" s="44"/>
      <c r="C26" s="3">
        <f>CEILING(C9*0.6,5)</f>
        <v>85</v>
      </c>
      <c r="D26" s="51">
        <v>10.0</v>
      </c>
      <c r="E26" s="44"/>
      <c r="F26" s="3">
        <f>CEILING(C9*0.675,5)</f>
        <v>95</v>
      </c>
      <c r="G26" s="51">
        <v>10.0</v>
      </c>
      <c r="H26" s="44"/>
      <c r="I26" s="3">
        <f>CEILING(C9*0.7,5)</f>
        <v>100</v>
      </c>
      <c r="J26" s="51">
        <v>1.0</v>
      </c>
      <c r="K26" s="44"/>
      <c r="L26" s="3">
        <f>CEILING(C9*0.6,5)</f>
        <v>85</v>
      </c>
      <c r="M26" s="51">
        <v>5.0</v>
      </c>
      <c r="N26" s="81" t="s">
        <v>55</v>
      </c>
      <c r="O26" s="97">
        <f>SUMPRODUCT(I24:I28,J24:J28)/1000</f>
        <v>2.175</v>
      </c>
    </row>
    <row r="27" ht="12.75" customHeight="1">
      <c r="A27" s="43"/>
      <c r="B27" s="3"/>
      <c r="C27" s="3">
        <f>CEILING(C9*0.6,5)</f>
        <v>85</v>
      </c>
      <c r="D27" s="51">
        <v>10.0</v>
      </c>
      <c r="E27" s="3"/>
      <c r="F27" s="3">
        <f>CEILING(C9*0.675,5)</f>
        <v>95</v>
      </c>
      <c r="G27" s="51">
        <v>10.0</v>
      </c>
      <c r="H27" s="44" t="s">
        <v>35</v>
      </c>
      <c r="I27" s="44">
        <f>CEILING(C9*0.75,5)</f>
        <v>105</v>
      </c>
      <c r="J27" s="52">
        <v>14.0</v>
      </c>
      <c r="K27" s="3"/>
      <c r="L27" s="3" t="s">
        <v>36</v>
      </c>
      <c r="M27" s="51" t="s">
        <v>36</v>
      </c>
      <c r="N27" s="81" t="s">
        <v>56</v>
      </c>
      <c r="O27" s="97">
        <f>SUMPRODUCT(L24:L27, M24:M27)/1000</f>
        <v>1.075</v>
      </c>
    </row>
    <row r="28" ht="12.75" customHeight="1">
      <c r="A28" s="43"/>
      <c r="B28" s="53" t="s">
        <v>37</v>
      </c>
      <c r="C28" s="53">
        <f t="shared" ref="C28:C29" si="6">CEILING(C9*0.6,5)</f>
        <v>85</v>
      </c>
      <c r="D28" s="54" t="s">
        <v>38</v>
      </c>
      <c r="E28" s="53" t="s">
        <v>39</v>
      </c>
      <c r="F28" s="53">
        <f>CEILING(C9*0.675,5)</f>
        <v>95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  <c r="N28" s="83" t="s">
        <v>57</v>
      </c>
      <c r="O28" s="98">
        <f>SUM(O24:O27)</f>
        <v>9.4</v>
      </c>
    </row>
    <row r="29" ht="12.75" customHeight="1">
      <c r="A29" s="43"/>
      <c r="B29" s="44" t="s">
        <v>22</v>
      </c>
      <c r="C29" s="3">
        <f t="shared" si="6"/>
        <v>180</v>
      </c>
      <c r="D29" s="50">
        <v>10.0</v>
      </c>
      <c r="E29" s="44" t="s">
        <v>22</v>
      </c>
      <c r="F29" s="3">
        <f>CEILING(C10*0.55,5)</f>
        <v>165</v>
      </c>
      <c r="G29" s="50">
        <v>5.0</v>
      </c>
      <c r="H29" s="44" t="s">
        <v>22</v>
      </c>
      <c r="I29" s="3">
        <f>CEILING(C10*0.5,5)</f>
        <v>150</v>
      </c>
      <c r="J29" s="50">
        <v>5.0</v>
      </c>
      <c r="K29" s="44" t="s">
        <v>22</v>
      </c>
      <c r="L29" s="3">
        <f>CEILING(C10*0.4,5)</f>
        <v>120</v>
      </c>
      <c r="M29" s="51">
        <v>5.0</v>
      </c>
      <c r="N29" s="79" t="s">
        <v>53</v>
      </c>
      <c r="O29" s="96">
        <f>SUMPRODUCT(C29:C33,D29:D33)/1000</f>
        <v>7.2</v>
      </c>
    </row>
    <row r="30" ht="12.75" customHeight="1">
      <c r="A30" s="43"/>
      <c r="B30" s="44"/>
      <c r="C30" s="3">
        <f>CEILING(C10*0.6,5)</f>
        <v>180</v>
      </c>
      <c r="D30" s="51">
        <v>10.0</v>
      </c>
      <c r="E30" s="44"/>
      <c r="F30" s="3">
        <f>CEILING(C10*0.625,5)</f>
        <v>190</v>
      </c>
      <c r="G30" s="51">
        <v>5.0</v>
      </c>
      <c r="H30" s="44"/>
      <c r="I30" s="3">
        <f>CEILING(C10*0.6,5)</f>
        <v>180</v>
      </c>
      <c r="J30" s="51">
        <v>3.0</v>
      </c>
      <c r="K30" s="44"/>
      <c r="L30" s="3">
        <f>CEILING(C10*0.5,5)</f>
        <v>150</v>
      </c>
      <c r="M30" s="51">
        <v>5.0</v>
      </c>
      <c r="N30" s="81" t="s">
        <v>54</v>
      </c>
      <c r="O30" s="97">
        <f>SUMPRODUCT(F29:F33,G29:G33)/1000</f>
        <v>5.875</v>
      </c>
    </row>
    <row r="31" ht="12.75" customHeight="1">
      <c r="A31" s="43"/>
      <c r="B31" s="44"/>
      <c r="C31" s="3">
        <f>CEILING(C10*0.6,5)</f>
        <v>180</v>
      </c>
      <c r="D31" s="51">
        <v>10.0</v>
      </c>
      <c r="E31" s="44"/>
      <c r="F31" s="3">
        <f>CEILING(C10*0.675,5)</f>
        <v>205</v>
      </c>
      <c r="G31" s="51">
        <v>10.0</v>
      </c>
      <c r="H31" s="44"/>
      <c r="I31" s="3">
        <f>CEILING(C10*0.7,5)</f>
        <v>210</v>
      </c>
      <c r="J31" s="51">
        <v>1.0</v>
      </c>
      <c r="K31" s="44"/>
      <c r="L31" s="3">
        <f>CEILING(C10*0.6,5)</f>
        <v>180</v>
      </c>
      <c r="M31" s="51">
        <v>5.0</v>
      </c>
      <c r="N31" s="81" t="s">
        <v>55</v>
      </c>
      <c r="O31" s="97">
        <f>SUMPRODUCT(I29:I33,J29:J33)/1000</f>
        <v>5.1</v>
      </c>
    </row>
    <row r="32" ht="12.75" customHeight="1">
      <c r="A32" s="43"/>
      <c r="B32" s="3"/>
      <c r="C32" s="3">
        <f>CEILING(C10*0.6,5)</f>
        <v>180</v>
      </c>
      <c r="D32" s="51">
        <v>10.0</v>
      </c>
      <c r="E32" s="3"/>
      <c r="F32" s="3">
        <f>CEILING(C10*0.675,5)</f>
        <v>205</v>
      </c>
      <c r="G32" s="51">
        <v>10.0</v>
      </c>
      <c r="H32" s="44" t="s">
        <v>35</v>
      </c>
      <c r="I32" s="44">
        <f>CEILING(C10*0.75,5)</f>
        <v>225</v>
      </c>
      <c r="J32" s="52">
        <v>16.0</v>
      </c>
      <c r="K32" s="3"/>
      <c r="L32" s="3" t="s">
        <v>36</v>
      </c>
      <c r="M32" s="51" t="s">
        <v>36</v>
      </c>
      <c r="N32" s="81" t="s">
        <v>56</v>
      </c>
      <c r="O32" s="97">
        <f>SUMPRODUCT(L29:L32, M29:M32)/1000</f>
        <v>2.25</v>
      </c>
    </row>
    <row r="33" ht="12.75" customHeight="1">
      <c r="A33" s="57"/>
      <c r="B33" s="53" t="s">
        <v>37</v>
      </c>
      <c r="C33" s="53">
        <f>CEILING(C10*0.6,5)</f>
        <v>180</v>
      </c>
      <c r="D33" s="54" t="s">
        <v>38</v>
      </c>
      <c r="E33" s="53" t="s">
        <v>39</v>
      </c>
      <c r="F33" s="53">
        <f>CEILING(C10*0.675,5)</f>
        <v>205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  <c r="N33" s="83" t="s">
        <v>57</v>
      </c>
      <c r="O33" s="98">
        <f>SUM(O29:O32)</f>
        <v>20.425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62"/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215</v>
      </c>
      <c r="D36" s="44">
        <v>10.0</v>
      </c>
      <c r="E36" s="63">
        <f>J17</f>
        <v>17</v>
      </c>
      <c r="G36" s="3"/>
      <c r="H36" s="44"/>
      <c r="I36" s="3"/>
      <c r="J36" s="3"/>
      <c r="K36" s="3"/>
    </row>
    <row r="37" ht="12.75" customHeight="1">
      <c r="A37" s="59"/>
      <c r="B37" s="77" t="s">
        <v>60</v>
      </c>
      <c r="C37" s="27">
        <f>CEILING(((E37-D37)*5)+C8,5)</f>
        <v>235</v>
      </c>
      <c r="D37" s="44">
        <v>10.0</v>
      </c>
      <c r="E37" s="65">
        <f>J22</f>
        <v>16</v>
      </c>
      <c r="G37" s="3"/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150</v>
      </c>
      <c r="D38" s="44">
        <v>10.0</v>
      </c>
      <c r="E38" s="65">
        <f>J27</f>
        <v>14</v>
      </c>
      <c r="G38" s="3"/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330</v>
      </c>
      <c r="D39" s="66">
        <v>10.0</v>
      </c>
      <c r="E39" s="67">
        <f>J32</f>
        <v>16</v>
      </c>
      <c r="G39" s="3"/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  <c r="O42" s="95" t="s">
        <v>61</v>
      </c>
    </row>
    <row r="43" ht="12.75" customHeight="1">
      <c r="A43" s="43"/>
      <c r="B43" s="48" t="s">
        <v>15</v>
      </c>
      <c r="C43" s="49">
        <f>CEILING(C36*0.65,5)</f>
        <v>140</v>
      </c>
      <c r="D43" s="50">
        <v>8.0</v>
      </c>
      <c r="E43" s="48" t="s">
        <v>15</v>
      </c>
      <c r="F43" s="49">
        <f>CEILING(C36*0.6,5)</f>
        <v>130</v>
      </c>
      <c r="G43" s="50">
        <v>3.0</v>
      </c>
      <c r="H43" s="48" t="s">
        <v>15</v>
      </c>
      <c r="I43" s="49">
        <f>CEILING(C36*0.5,5)</f>
        <v>110</v>
      </c>
      <c r="J43" s="50">
        <v>5.0</v>
      </c>
      <c r="K43" s="48" t="s">
        <v>15</v>
      </c>
      <c r="L43" s="49">
        <f>CEILING(C36*0.4,5)</f>
        <v>90</v>
      </c>
      <c r="M43" s="50">
        <v>5.0</v>
      </c>
      <c r="N43" s="79" t="s">
        <v>53</v>
      </c>
      <c r="O43" s="96">
        <f>SUMPRODUCT(C43:C47,D43:D47)/1000</f>
        <v>4.48</v>
      </c>
    </row>
    <row r="44" ht="12.75" customHeight="1">
      <c r="A44" s="43"/>
      <c r="B44" s="44"/>
      <c r="C44" s="3">
        <f>CEILING(C36*0.65,5)</f>
        <v>140</v>
      </c>
      <c r="D44" s="51">
        <v>8.0</v>
      </c>
      <c r="E44" s="3"/>
      <c r="F44" s="3">
        <f>CEILING(C36*0.675,5)</f>
        <v>150</v>
      </c>
      <c r="G44" s="51">
        <v>3.0</v>
      </c>
      <c r="H44" s="44"/>
      <c r="I44" s="3">
        <f>CEILING(C36*0.6,5)</f>
        <v>130</v>
      </c>
      <c r="J44" s="51">
        <v>3.0</v>
      </c>
      <c r="K44" s="44"/>
      <c r="L44" s="3">
        <f>CEILING(C36*0.5,5)</f>
        <v>110</v>
      </c>
      <c r="M44" s="51">
        <v>5.0</v>
      </c>
      <c r="N44" s="81" t="s">
        <v>54</v>
      </c>
      <c r="O44" s="97">
        <f>SUMPRODUCT(F43:F47,G43:G47)/1000</f>
        <v>3.4</v>
      </c>
    </row>
    <row r="45" ht="12.75" customHeight="1">
      <c r="A45" s="43"/>
      <c r="B45" s="44"/>
      <c r="C45" s="3">
        <f>CEILING(C36*0.65,5)</f>
        <v>140</v>
      </c>
      <c r="D45" s="51">
        <v>8.0</v>
      </c>
      <c r="E45" s="3"/>
      <c r="F45" s="3">
        <f>CEILING(C36*0.725,5)</f>
        <v>160</v>
      </c>
      <c r="G45" s="51">
        <v>8.0</v>
      </c>
      <c r="H45" s="44"/>
      <c r="I45" s="3">
        <f>CEILING(C36*0.7,5)</f>
        <v>155</v>
      </c>
      <c r="J45" s="51">
        <v>2.0</v>
      </c>
      <c r="K45" s="44"/>
      <c r="L45" s="3">
        <f>CEILING(C36*0.6,5)</f>
        <v>130</v>
      </c>
      <c r="M45" s="51">
        <v>5.0</v>
      </c>
      <c r="N45" s="81" t="s">
        <v>55</v>
      </c>
      <c r="O45" s="97">
        <f>SUMPRODUCT(I43:I47,J43:J47)/1000</f>
        <v>3.165</v>
      </c>
    </row>
    <row r="46" ht="12.75" customHeight="1">
      <c r="A46" s="43"/>
      <c r="B46" s="3"/>
      <c r="C46" s="3">
        <f>CEILING(C36*0.65,5)</f>
        <v>140</v>
      </c>
      <c r="D46" s="51">
        <v>8.0</v>
      </c>
      <c r="E46" s="3"/>
      <c r="F46" s="3">
        <f>CEILING(C36*0.725,5)</f>
        <v>160</v>
      </c>
      <c r="G46" s="51">
        <v>8.0</v>
      </c>
      <c r="H46" s="3"/>
      <c r="I46" s="3">
        <f>CEILING(C36*0.75,5)</f>
        <v>165</v>
      </c>
      <c r="J46" s="51">
        <v>1.0</v>
      </c>
      <c r="K46" s="3"/>
      <c r="L46" s="3" t="s">
        <v>36</v>
      </c>
      <c r="M46" s="51" t="s">
        <v>36</v>
      </c>
      <c r="N46" s="81" t="s">
        <v>56</v>
      </c>
      <c r="O46" s="97">
        <f>SUMPRODUCT(L43:L46, M43:M46)/1000</f>
        <v>1.65</v>
      </c>
    </row>
    <row r="47" ht="12.75" customHeight="1">
      <c r="A47" s="43"/>
      <c r="B47" s="53" t="s">
        <v>37</v>
      </c>
      <c r="C47" s="53">
        <f t="shared" ref="C47:C48" si="7">CEILING(C36*0.65,5)</f>
        <v>140</v>
      </c>
      <c r="D47" s="54" t="s">
        <v>45</v>
      </c>
      <c r="E47" s="53" t="s">
        <v>39</v>
      </c>
      <c r="F47" s="53">
        <f>CEILING(C36*0.725,5)</f>
        <v>160</v>
      </c>
      <c r="G47" s="54" t="s">
        <v>45</v>
      </c>
      <c r="H47" s="53" t="s">
        <v>35</v>
      </c>
      <c r="I47" s="53">
        <f>CEILING(C36*0.8,5)</f>
        <v>175</v>
      </c>
      <c r="J47" s="69">
        <v>10.0</v>
      </c>
      <c r="K47" s="55"/>
      <c r="L47" s="55" t="s">
        <v>36</v>
      </c>
      <c r="M47" s="56" t="s">
        <v>36</v>
      </c>
      <c r="N47" s="83" t="s">
        <v>57</v>
      </c>
      <c r="O47" s="98">
        <f>SUM(O43:O46)</f>
        <v>12.695</v>
      </c>
    </row>
    <row r="48" ht="12.75" customHeight="1">
      <c r="A48" s="43"/>
      <c r="B48" s="77" t="s">
        <v>60</v>
      </c>
      <c r="C48" s="49">
        <f t="shared" si="7"/>
        <v>155</v>
      </c>
      <c r="D48" s="50">
        <v>8.0</v>
      </c>
      <c r="E48" s="77" t="s">
        <v>60</v>
      </c>
      <c r="F48" s="49">
        <f>CEILING(C37*0.6,5)</f>
        <v>145</v>
      </c>
      <c r="G48" s="50">
        <v>3.0</v>
      </c>
      <c r="H48" s="77" t="s">
        <v>60</v>
      </c>
      <c r="I48" s="49">
        <f>CEILING(C37*0.5,5)</f>
        <v>120</v>
      </c>
      <c r="J48" s="50">
        <v>5.0</v>
      </c>
      <c r="K48" s="77" t="s">
        <v>60</v>
      </c>
      <c r="L48" s="49">
        <f>CEILING(C37*0.4,5)</f>
        <v>95</v>
      </c>
      <c r="M48" s="50">
        <v>5.0</v>
      </c>
      <c r="N48" s="79" t="s">
        <v>53</v>
      </c>
      <c r="O48" s="96">
        <f>SUMPRODUCT(C48:C52,D48:D52)/1000</f>
        <v>4.96</v>
      </c>
    </row>
    <row r="49" ht="12.75" customHeight="1">
      <c r="A49" s="43"/>
      <c r="B49" s="44"/>
      <c r="C49" s="3">
        <f>CEILING(C37*0.65,5)</f>
        <v>155</v>
      </c>
      <c r="D49" s="51">
        <v>8.0</v>
      </c>
      <c r="E49" s="44"/>
      <c r="F49" s="3">
        <f>CEILING(C37*0.675,5)</f>
        <v>160</v>
      </c>
      <c r="G49" s="51">
        <v>3.0</v>
      </c>
      <c r="H49" s="44"/>
      <c r="I49" s="3">
        <f>CEILING(C37*0.6,5)</f>
        <v>145</v>
      </c>
      <c r="J49" s="51">
        <v>3.0</v>
      </c>
      <c r="K49" s="44"/>
      <c r="L49" s="3">
        <f>CEILING(C37*0.5,5)</f>
        <v>120</v>
      </c>
      <c r="M49" s="51">
        <v>5.0</v>
      </c>
      <c r="N49" s="81" t="s">
        <v>54</v>
      </c>
      <c r="O49" s="97">
        <f>SUMPRODUCT(F48:F52,G48:G52)/1000</f>
        <v>3.715</v>
      </c>
    </row>
    <row r="50" ht="12.75" customHeight="1">
      <c r="A50" s="43"/>
      <c r="B50" s="44"/>
      <c r="C50" s="3">
        <f>CEILING(C37*0.65,5)</f>
        <v>155</v>
      </c>
      <c r="D50" s="51">
        <v>8.0</v>
      </c>
      <c r="E50" s="44"/>
      <c r="F50" s="3">
        <f>CEILING(C37*0.725,5)</f>
        <v>175</v>
      </c>
      <c r="G50" s="51">
        <v>8.0</v>
      </c>
      <c r="H50" s="44"/>
      <c r="I50" s="3">
        <f>CEILING(C37*0.7,5)</f>
        <v>165</v>
      </c>
      <c r="J50" s="51">
        <v>2.0</v>
      </c>
      <c r="K50" s="44"/>
      <c r="L50" s="3">
        <f>CEILING(C37*0.6,5)</f>
        <v>145</v>
      </c>
      <c r="M50" s="51">
        <v>5.0</v>
      </c>
      <c r="N50" s="81" t="s">
        <v>55</v>
      </c>
      <c r="O50" s="97">
        <f>SUMPRODUCT(I48:I52,J48:J52)/1000</f>
        <v>3.825</v>
      </c>
    </row>
    <row r="51" ht="12.75" customHeight="1">
      <c r="A51" s="43"/>
      <c r="B51" s="3"/>
      <c r="C51" s="3">
        <f>CEILING(C37*0.65,5)</f>
        <v>155</v>
      </c>
      <c r="D51" s="51">
        <v>8.0</v>
      </c>
      <c r="E51" s="3"/>
      <c r="F51" s="3">
        <f>CEILING(C37*0.725,5)</f>
        <v>175</v>
      </c>
      <c r="G51" s="51">
        <v>8.0</v>
      </c>
      <c r="H51" s="3"/>
      <c r="I51" s="3">
        <f>CEILING(C37*0.75,5)</f>
        <v>180</v>
      </c>
      <c r="J51" s="51">
        <v>1.0</v>
      </c>
      <c r="K51" s="3"/>
      <c r="L51" s="3" t="s">
        <v>36</v>
      </c>
      <c r="M51" s="51" t="s">
        <v>36</v>
      </c>
      <c r="N51" s="81" t="s">
        <v>56</v>
      </c>
      <c r="O51" s="97">
        <f>SUMPRODUCT(L48:L51, M48:M51)/1000</f>
        <v>1.8</v>
      </c>
    </row>
    <row r="52" ht="12.75" customHeight="1">
      <c r="A52" s="43"/>
      <c r="B52" s="53" t="s">
        <v>37</v>
      </c>
      <c r="C52" s="53">
        <f t="shared" ref="C52:C53" si="8">CEILING(C37*0.65,5)</f>
        <v>155</v>
      </c>
      <c r="D52" s="54" t="s">
        <v>45</v>
      </c>
      <c r="E52" s="53" t="s">
        <v>39</v>
      </c>
      <c r="F52" s="53">
        <f>CEILING(C37*0.725,5)</f>
        <v>175</v>
      </c>
      <c r="G52" s="54" t="s">
        <v>45</v>
      </c>
      <c r="H52" s="53" t="s">
        <v>35</v>
      </c>
      <c r="I52" s="53">
        <f>CEILING(C37*0.8,5)</f>
        <v>190</v>
      </c>
      <c r="J52" s="69">
        <v>12.0</v>
      </c>
      <c r="K52" s="55"/>
      <c r="L52" s="55" t="s">
        <v>36</v>
      </c>
      <c r="M52" s="56" t="s">
        <v>36</v>
      </c>
      <c r="N52" s="83" t="s">
        <v>57</v>
      </c>
      <c r="O52" s="98">
        <f>SUM(O48:O51)</f>
        <v>14.3</v>
      </c>
    </row>
    <row r="53" ht="12.75" customHeight="1">
      <c r="A53" s="43"/>
      <c r="B53" s="48" t="s">
        <v>20</v>
      </c>
      <c r="C53" s="49">
        <f t="shared" si="8"/>
        <v>100</v>
      </c>
      <c r="D53" s="50">
        <v>8.0</v>
      </c>
      <c r="E53" s="48" t="s">
        <v>20</v>
      </c>
      <c r="F53" s="49">
        <f>CEILING(C38*0.6,5)</f>
        <v>90</v>
      </c>
      <c r="G53" s="50">
        <v>3.0</v>
      </c>
      <c r="H53" s="48" t="s">
        <v>20</v>
      </c>
      <c r="I53" s="49">
        <f>CEILING(C38*0.5,5)</f>
        <v>75</v>
      </c>
      <c r="J53" s="50">
        <v>5.0</v>
      </c>
      <c r="K53" s="48" t="s">
        <v>20</v>
      </c>
      <c r="L53" s="49">
        <f>CEILING(C38*0.4,5)</f>
        <v>60</v>
      </c>
      <c r="M53" s="50">
        <v>5.0</v>
      </c>
      <c r="N53" s="79" t="s">
        <v>53</v>
      </c>
      <c r="O53" s="96">
        <f>SUMPRODUCT(C53:C57,D53:D57)/1000</f>
        <v>3.2</v>
      </c>
    </row>
    <row r="54" ht="12.75" customHeight="1">
      <c r="A54" s="43"/>
      <c r="B54" s="44"/>
      <c r="C54" s="3">
        <f>CEILING(C38*0.65,5)</f>
        <v>100</v>
      </c>
      <c r="D54" s="51">
        <v>8.0</v>
      </c>
      <c r="E54" s="44"/>
      <c r="F54" s="3">
        <f>CEILING(C38*0.675,5)</f>
        <v>105</v>
      </c>
      <c r="G54" s="51">
        <v>3.0</v>
      </c>
      <c r="H54" s="44"/>
      <c r="I54" s="3">
        <f>CEILING(C38*0.6,5)</f>
        <v>90</v>
      </c>
      <c r="J54" s="51">
        <v>3.0</v>
      </c>
      <c r="K54" s="44"/>
      <c r="L54" s="3">
        <f>CEILING(C38*0.5,5)</f>
        <v>75</v>
      </c>
      <c r="M54" s="51">
        <v>5.0</v>
      </c>
      <c r="N54" s="81" t="s">
        <v>54</v>
      </c>
      <c r="O54" s="97">
        <f>SUMPRODUCT(F53:F57,G53:G57)/1000</f>
        <v>2.345</v>
      </c>
    </row>
    <row r="55" ht="12.75" customHeight="1">
      <c r="A55" s="43"/>
      <c r="B55" s="44"/>
      <c r="C55" s="3">
        <f>CEILING(C38*0.65,5)</f>
        <v>100</v>
      </c>
      <c r="D55" s="51">
        <v>8.0</v>
      </c>
      <c r="E55" s="44"/>
      <c r="F55" s="3">
        <f>CEILING(C38*0.725,5)</f>
        <v>110</v>
      </c>
      <c r="G55" s="51">
        <v>8.0</v>
      </c>
      <c r="H55" s="44"/>
      <c r="I55" s="3">
        <f>CEILING(C38*0.7,5)</f>
        <v>105</v>
      </c>
      <c r="J55" s="51">
        <v>2.0</v>
      </c>
      <c r="K55" s="44"/>
      <c r="L55" s="3">
        <f>CEILING(C38*0.6,5)</f>
        <v>90</v>
      </c>
      <c r="M55" s="51">
        <v>5.0</v>
      </c>
      <c r="N55" s="81" t="s">
        <v>55</v>
      </c>
      <c r="O55" s="97">
        <f>SUMPRODUCT(I53:I57,J53:J57)/1000</f>
        <v>1.81</v>
      </c>
    </row>
    <row r="56" ht="12.75" customHeight="1">
      <c r="A56" s="43"/>
      <c r="B56" s="3"/>
      <c r="C56" s="3">
        <f>CEILING(C38*0.65,5)</f>
        <v>100</v>
      </c>
      <c r="D56" s="51">
        <v>8.0</v>
      </c>
      <c r="E56" s="3"/>
      <c r="F56" s="3">
        <f>CEILING(C38*0.725,5)</f>
        <v>110</v>
      </c>
      <c r="G56" s="51">
        <v>8.0</v>
      </c>
      <c r="H56" s="3"/>
      <c r="I56" s="3">
        <f>CEILING(C38*0.75,5)</f>
        <v>115</v>
      </c>
      <c r="J56" s="51">
        <v>1.0</v>
      </c>
      <c r="K56" s="3"/>
      <c r="L56" s="3" t="s">
        <v>36</v>
      </c>
      <c r="M56" s="51" t="s">
        <v>36</v>
      </c>
      <c r="N56" s="81" t="s">
        <v>56</v>
      </c>
      <c r="O56" s="97">
        <f>SUMPRODUCT(L53:L56, M53:M56)/1000</f>
        <v>1.125</v>
      </c>
    </row>
    <row r="57" ht="12.75" customHeight="1">
      <c r="A57" s="43"/>
      <c r="B57" s="53" t="s">
        <v>37</v>
      </c>
      <c r="C57" s="53">
        <f t="shared" ref="C57:C58" si="9">CEILING(C38*0.65,5)</f>
        <v>100</v>
      </c>
      <c r="D57" s="54" t="s">
        <v>45</v>
      </c>
      <c r="E57" s="53" t="s">
        <v>39</v>
      </c>
      <c r="F57" s="53">
        <f>CEILING(C38*0.725,5)</f>
        <v>110</v>
      </c>
      <c r="G57" s="54" t="s">
        <v>45</v>
      </c>
      <c r="H57" s="53" t="s">
        <v>35</v>
      </c>
      <c r="I57" s="53">
        <f>CEILING(C38*0.8,5)</f>
        <v>120</v>
      </c>
      <c r="J57" s="69">
        <v>7.0</v>
      </c>
      <c r="K57" s="55"/>
      <c r="L57" s="55" t="s">
        <v>36</v>
      </c>
      <c r="M57" s="56" t="s">
        <v>36</v>
      </c>
      <c r="N57" s="83" t="s">
        <v>57</v>
      </c>
      <c r="O57" s="98">
        <f>SUM(O53:O56)</f>
        <v>8.48</v>
      </c>
    </row>
    <row r="58" ht="12.75" customHeight="1">
      <c r="A58" s="43"/>
      <c r="B58" s="44" t="s">
        <v>22</v>
      </c>
      <c r="C58" s="3">
        <f t="shared" si="9"/>
        <v>215</v>
      </c>
      <c r="D58" s="50">
        <v>8.0</v>
      </c>
      <c r="E58" s="44" t="s">
        <v>22</v>
      </c>
      <c r="F58" s="49">
        <f>CEILING(C39*0.6,5)</f>
        <v>200</v>
      </c>
      <c r="G58" s="50">
        <v>3.0</v>
      </c>
      <c r="H58" s="44" t="s">
        <v>22</v>
      </c>
      <c r="I58" s="49">
        <f>CEILING(C39*0.5,5)</f>
        <v>165</v>
      </c>
      <c r="J58" s="50">
        <v>5.0</v>
      </c>
      <c r="K58" s="44" t="s">
        <v>22</v>
      </c>
      <c r="L58" s="3">
        <f>CEILING(C39*0.4,5)</f>
        <v>135</v>
      </c>
      <c r="M58" s="51">
        <v>5.0</v>
      </c>
      <c r="N58" s="79" t="s">
        <v>53</v>
      </c>
      <c r="O58" s="96">
        <f>SUMPRODUCT(C58:C62,D58:D62)/1000</f>
        <v>6.88</v>
      </c>
    </row>
    <row r="59" ht="12.75" customHeight="1">
      <c r="A59" s="43"/>
      <c r="B59" s="44"/>
      <c r="C59" s="3">
        <f>CEILING(C39*0.65,5)</f>
        <v>215</v>
      </c>
      <c r="D59" s="51">
        <v>8.0</v>
      </c>
      <c r="E59" s="44"/>
      <c r="F59" s="3">
        <f>CEILING(C39*0.675,5)</f>
        <v>225</v>
      </c>
      <c r="G59" s="51">
        <v>3.0</v>
      </c>
      <c r="H59" s="44"/>
      <c r="I59" s="3">
        <f>CEILING(C39*0.6,5)</f>
        <v>200</v>
      </c>
      <c r="J59" s="51">
        <v>3.0</v>
      </c>
      <c r="K59" s="44"/>
      <c r="L59" s="3">
        <f>CEILING(C39*0.5,5)</f>
        <v>165</v>
      </c>
      <c r="M59" s="51">
        <v>5.0</v>
      </c>
      <c r="N59" s="81" t="s">
        <v>54</v>
      </c>
      <c r="O59" s="97">
        <f>SUMPRODUCT(F58:F62,G58:G62)/1000</f>
        <v>5.115</v>
      </c>
    </row>
    <row r="60" ht="12.75" customHeight="1">
      <c r="A60" s="43"/>
      <c r="B60" s="44"/>
      <c r="C60" s="3">
        <f>CEILING(C39*0.65,5)</f>
        <v>215</v>
      </c>
      <c r="D60" s="51">
        <v>8.0</v>
      </c>
      <c r="E60" s="44"/>
      <c r="F60" s="3">
        <f>CEILING(C39*0.725,5)</f>
        <v>240</v>
      </c>
      <c r="G60" s="51">
        <v>8.0</v>
      </c>
      <c r="H60" s="44"/>
      <c r="I60" s="3">
        <f>CEILING(C39*0.7,5)</f>
        <v>235</v>
      </c>
      <c r="J60" s="51">
        <v>2.0</v>
      </c>
      <c r="K60" s="44"/>
      <c r="L60" s="3">
        <f>CEILING(C39*0.6,5)</f>
        <v>200</v>
      </c>
      <c r="M60" s="51">
        <v>5.0</v>
      </c>
      <c r="N60" s="81" t="s">
        <v>55</v>
      </c>
      <c r="O60" s="97">
        <f>SUMPRODUCT(I58:I62,J58:J62)/1000</f>
        <v>5.06</v>
      </c>
    </row>
    <row r="61" ht="12.75" customHeight="1">
      <c r="A61" s="43"/>
      <c r="B61" s="3"/>
      <c r="C61" s="3">
        <f>CEILING(C39*0.65,5)</f>
        <v>215</v>
      </c>
      <c r="D61" s="51">
        <v>8.0</v>
      </c>
      <c r="E61" s="3"/>
      <c r="F61" s="3">
        <f>CEILING(C39*0.725,5)</f>
        <v>240</v>
      </c>
      <c r="G61" s="51">
        <v>8.0</v>
      </c>
      <c r="H61" s="3"/>
      <c r="I61" s="3">
        <f>CEILING(C39*0.75,5)</f>
        <v>250</v>
      </c>
      <c r="J61" s="51">
        <v>1.0</v>
      </c>
      <c r="K61" s="3"/>
      <c r="L61" s="3" t="s">
        <v>36</v>
      </c>
      <c r="M61" s="51" t="s">
        <v>36</v>
      </c>
      <c r="N61" s="81" t="s">
        <v>56</v>
      </c>
      <c r="O61" s="97">
        <f>SUMPRODUCT(L58:L61, M58:M61)/1000</f>
        <v>2.5</v>
      </c>
    </row>
    <row r="62" ht="12.75" customHeight="1">
      <c r="A62" s="57"/>
      <c r="B62" s="53" t="s">
        <v>37</v>
      </c>
      <c r="C62" s="53">
        <f>CEILING(C39*0.65,5)</f>
        <v>215</v>
      </c>
      <c r="D62" s="54" t="s">
        <v>45</v>
      </c>
      <c r="E62" s="53" t="s">
        <v>39</v>
      </c>
      <c r="F62" s="53">
        <f>CEILING(C39*0.725,5)</f>
        <v>240</v>
      </c>
      <c r="G62" s="54" t="s">
        <v>45</v>
      </c>
      <c r="H62" s="53" t="s">
        <v>35</v>
      </c>
      <c r="I62" s="53">
        <f>CEILING(C39*0.8,5)</f>
        <v>265</v>
      </c>
      <c r="J62" s="69">
        <v>11.0</v>
      </c>
      <c r="K62" s="55"/>
      <c r="L62" s="55" t="s">
        <v>36</v>
      </c>
      <c r="M62" s="56" t="s">
        <v>36</v>
      </c>
      <c r="N62" s="83" t="s">
        <v>57</v>
      </c>
      <c r="O62" s="98">
        <f>SUM(O58:O61)</f>
        <v>19.555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3"/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220</v>
      </c>
      <c r="D65" s="44">
        <v>8.0</v>
      </c>
      <c r="E65" s="63">
        <f>J47</f>
        <v>10</v>
      </c>
      <c r="F65" s="3"/>
      <c r="G65" s="3"/>
      <c r="H65" s="3"/>
      <c r="I65" s="3"/>
      <c r="J65" s="3"/>
      <c r="K65" s="3"/>
      <c r="L65" s="3"/>
      <c r="M65" s="3"/>
    </row>
    <row r="66" ht="12.75" customHeight="1">
      <c r="A66" s="59"/>
      <c r="B66" s="77" t="s">
        <v>60</v>
      </c>
      <c r="C66" s="27">
        <f>CEILING(((E66-D66)*5)+C37,5)</f>
        <v>255</v>
      </c>
      <c r="D66" s="44">
        <v>8.0</v>
      </c>
      <c r="E66" s="65">
        <f>J52</f>
        <v>12</v>
      </c>
      <c r="F66" s="3"/>
      <c r="G66" s="3"/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150</v>
      </c>
      <c r="D67" s="44">
        <v>8.0</v>
      </c>
      <c r="E67" s="65">
        <f>J57</f>
        <v>7</v>
      </c>
      <c r="F67" s="3"/>
      <c r="G67" s="3"/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345</v>
      </c>
      <c r="D68" s="66">
        <v>8.0</v>
      </c>
      <c r="E68" s="67">
        <f>J62</f>
        <v>11</v>
      </c>
      <c r="F68" s="3"/>
      <c r="G68" s="3"/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  <c r="O71" s="95" t="s">
        <v>61</v>
      </c>
    </row>
    <row r="72" ht="12.75" customHeight="1">
      <c r="A72" s="43"/>
      <c r="B72" s="48" t="s">
        <v>15</v>
      </c>
      <c r="C72" s="49">
        <f>CEILING(C65*0.7,5)</f>
        <v>155</v>
      </c>
      <c r="D72" s="50">
        <v>5.0</v>
      </c>
      <c r="E72" s="48" t="s">
        <v>15</v>
      </c>
      <c r="F72" s="49">
        <f>CEILING(C65*0.65,5)</f>
        <v>145</v>
      </c>
      <c r="G72" s="50">
        <v>2.0</v>
      </c>
      <c r="H72" s="48" t="s">
        <v>15</v>
      </c>
      <c r="I72" s="49">
        <f>CEILING(C65*0.5,5)</f>
        <v>110</v>
      </c>
      <c r="J72" s="49">
        <v>5.0</v>
      </c>
      <c r="K72" s="19" t="s">
        <v>15</v>
      </c>
      <c r="L72" s="72">
        <f>CEILING(C65*0.4,5)</f>
        <v>90</v>
      </c>
      <c r="M72" s="20">
        <v>5.0</v>
      </c>
      <c r="N72" s="79" t="s">
        <v>53</v>
      </c>
      <c r="O72" s="96">
        <f>SUMPRODUCT(C72:C77,D72:D77)/1000</f>
        <v>3.875</v>
      </c>
    </row>
    <row r="73" ht="12.75" customHeight="1">
      <c r="A73" s="43"/>
      <c r="B73" s="44"/>
      <c r="C73" s="3">
        <f>CEILING(C65*0.7,5)</f>
        <v>155</v>
      </c>
      <c r="D73" s="51">
        <v>5.0</v>
      </c>
      <c r="E73" s="44"/>
      <c r="F73" s="3">
        <f>CEILING(C65*0.725,5)</f>
        <v>160</v>
      </c>
      <c r="G73" s="51">
        <v>2.0</v>
      </c>
      <c r="H73" s="44"/>
      <c r="I73" s="3">
        <f>CEILING(C65*0.6,5)</f>
        <v>135</v>
      </c>
      <c r="J73" s="3">
        <v>3.0</v>
      </c>
      <c r="K73" s="26"/>
      <c r="L73" s="3">
        <f>CEILING(C65*0.5,5)</f>
        <v>110</v>
      </c>
      <c r="M73" s="27">
        <v>5.0</v>
      </c>
      <c r="N73" s="81" t="s">
        <v>54</v>
      </c>
      <c r="O73" s="97">
        <f>SUMPRODUCT(F72:F77,G72:G77)/1000</f>
        <v>3.235</v>
      </c>
    </row>
    <row r="74" ht="12.75" customHeight="1">
      <c r="A74" s="43"/>
      <c r="B74" s="44"/>
      <c r="C74" s="3">
        <f>CEILING(C65*0.7,5)</f>
        <v>155</v>
      </c>
      <c r="D74" s="51">
        <v>5.0</v>
      </c>
      <c r="E74" s="44"/>
      <c r="F74" s="3">
        <f>CEILING(C65*0.775,5)</f>
        <v>175</v>
      </c>
      <c r="G74" s="51">
        <v>5.0</v>
      </c>
      <c r="H74" s="44"/>
      <c r="I74" s="3">
        <f>CEILING(C65*0.7,5)</f>
        <v>155</v>
      </c>
      <c r="J74" s="3">
        <v>2.0</v>
      </c>
      <c r="K74" s="26"/>
      <c r="L74" s="3">
        <f>CEILING(C65*0.6,5)</f>
        <v>135</v>
      </c>
      <c r="M74" s="27">
        <v>5.0</v>
      </c>
      <c r="N74" s="81" t="s">
        <v>55</v>
      </c>
      <c r="O74" s="97">
        <f>SUMPRODUCT(I72:I77,J72:J77)/1000</f>
        <v>2.56</v>
      </c>
    </row>
    <row r="75" ht="12.75" customHeight="1">
      <c r="A75" s="43"/>
      <c r="B75" s="44"/>
      <c r="C75" s="3">
        <f>CEILING(C65*0.7,5)</f>
        <v>155</v>
      </c>
      <c r="D75" s="51">
        <v>5.0</v>
      </c>
      <c r="E75" s="44"/>
      <c r="F75" s="3">
        <f>CEILING(C65*0.775,5)</f>
        <v>175</v>
      </c>
      <c r="G75" s="51">
        <v>5.0</v>
      </c>
      <c r="H75" s="44"/>
      <c r="I75" s="3">
        <f>CEILING(C65*0.75,5)</f>
        <v>165</v>
      </c>
      <c r="J75" s="3">
        <v>1.0</v>
      </c>
      <c r="K75" s="26"/>
      <c r="L75" s="3"/>
      <c r="M75" s="27" t="s">
        <v>36</v>
      </c>
      <c r="N75" s="81" t="s">
        <v>56</v>
      </c>
      <c r="O75" s="97">
        <f>SUMPRODUCT(L72:L75, M72:M75)/1000</f>
        <v>1.675</v>
      </c>
    </row>
    <row r="76" ht="12.75" customHeight="1">
      <c r="A76" s="43"/>
      <c r="B76" s="3"/>
      <c r="C76" s="3">
        <f>CEILING(C65*0.7,5)</f>
        <v>155</v>
      </c>
      <c r="D76" s="51">
        <v>5.0</v>
      </c>
      <c r="E76" s="3"/>
      <c r="F76" s="3">
        <f>CEILING(C65*0.775,5)</f>
        <v>175</v>
      </c>
      <c r="G76" s="51">
        <v>5.0</v>
      </c>
      <c r="H76" s="3"/>
      <c r="I76" s="3">
        <f>CEILING(C65*0.8,5)</f>
        <v>180</v>
      </c>
      <c r="J76" s="3">
        <v>1.0</v>
      </c>
      <c r="K76" s="73"/>
      <c r="L76" s="3"/>
      <c r="M76" s="27" t="s">
        <v>36</v>
      </c>
      <c r="N76" s="83" t="s">
        <v>57</v>
      </c>
      <c r="O76" s="98">
        <f>SUM(O72:O75)</f>
        <v>11.345</v>
      </c>
    </row>
    <row r="77" ht="12.75" customHeight="1">
      <c r="A77" s="43"/>
      <c r="B77" s="53" t="s">
        <v>37</v>
      </c>
      <c r="C77" s="53">
        <f t="shared" ref="C77:C78" si="10">CEILING(C65*0.7,5)</f>
        <v>155</v>
      </c>
      <c r="D77" s="54" t="s">
        <v>47</v>
      </c>
      <c r="E77" s="53" t="s">
        <v>39</v>
      </c>
      <c r="F77" s="53">
        <f>CEILING(C65*0.775,5)</f>
        <v>175</v>
      </c>
      <c r="G77" s="54" t="s">
        <v>47</v>
      </c>
      <c r="H77" s="53" t="s">
        <v>35</v>
      </c>
      <c r="I77" s="53">
        <f>CEILING(C65*0.85,5)</f>
        <v>190</v>
      </c>
      <c r="J77" s="74">
        <v>5.0</v>
      </c>
      <c r="K77" s="75"/>
      <c r="L77" s="76"/>
      <c r="M77" s="31" t="s">
        <v>36</v>
      </c>
    </row>
    <row r="78" ht="12.75" customHeight="1">
      <c r="A78" s="43"/>
      <c r="B78" s="77" t="s">
        <v>60</v>
      </c>
      <c r="C78" s="49">
        <f t="shared" si="10"/>
        <v>180</v>
      </c>
      <c r="D78" s="50">
        <v>5.0</v>
      </c>
      <c r="E78" s="77" t="s">
        <v>60</v>
      </c>
      <c r="F78" s="49">
        <f>CEILING(C66*0.65,5)</f>
        <v>170</v>
      </c>
      <c r="G78" s="50">
        <v>2.0</v>
      </c>
      <c r="H78" s="77" t="s">
        <v>60</v>
      </c>
      <c r="I78" s="49">
        <f>CEILING(C66*0.5,5)</f>
        <v>130</v>
      </c>
      <c r="J78" s="49">
        <v>5.0</v>
      </c>
      <c r="K78" s="77" t="s">
        <v>60</v>
      </c>
      <c r="L78" s="72">
        <f>CEILING(C66*0.4,5)</f>
        <v>105</v>
      </c>
      <c r="M78" s="20">
        <v>5.0</v>
      </c>
      <c r="N78" s="79" t="s">
        <v>53</v>
      </c>
      <c r="O78" s="96">
        <f>SUMPRODUCT(C78:C83,D78:D83)/1000</f>
        <v>4.5</v>
      </c>
    </row>
    <row r="79" ht="12.75" customHeight="1">
      <c r="A79" s="43"/>
      <c r="B79" s="44"/>
      <c r="C79" s="3">
        <f>CEILING(C66*0.7,5)</f>
        <v>180</v>
      </c>
      <c r="D79" s="51">
        <v>5.0</v>
      </c>
      <c r="E79" s="44"/>
      <c r="F79" s="3">
        <f>CEILING(C66*0.725,5)</f>
        <v>185</v>
      </c>
      <c r="G79" s="51">
        <v>2.0</v>
      </c>
      <c r="H79" s="44"/>
      <c r="I79" s="3">
        <f>CEILING(C66*0.6,5)</f>
        <v>155</v>
      </c>
      <c r="J79" s="3">
        <v>3.0</v>
      </c>
      <c r="K79" s="26"/>
      <c r="L79" s="3">
        <f>CEILING(C66*0.5,5)</f>
        <v>130</v>
      </c>
      <c r="M79" s="27">
        <v>5.0</v>
      </c>
      <c r="N79" s="81" t="s">
        <v>54</v>
      </c>
      <c r="O79" s="97">
        <f>SUMPRODUCT(F78:F83,G78:G83)/1000</f>
        <v>3.71</v>
      </c>
    </row>
    <row r="80" ht="12.75" customHeight="1">
      <c r="A80" s="43"/>
      <c r="B80" s="44"/>
      <c r="C80" s="3">
        <f>CEILING(C66*0.7,5)</f>
        <v>180</v>
      </c>
      <c r="D80" s="51">
        <v>5.0</v>
      </c>
      <c r="E80" s="44"/>
      <c r="F80" s="3">
        <f>CEILING(C66*0.775,5)</f>
        <v>200</v>
      </c>
      <c r="G80" s="51">
        <v>5.0</v>
      </c>
      <c r="H80" s="44"/>
      <c r="I80" s="3">
        <f>CEILING(C66*0.7,5)</f>
        <v>180</v>
      </c>
      <c r="J80" s="3">
        <v>2.0</v>
      </c>
      <c r="K80" s="26"/>
      <c r="L80" s="3">
        <f>CEILING(C66*0.6,5)</f>
        <v>155</v>
      </c>
      <c r="M80" s="27">
        <v>5.0</v>
      </c>
      <c r="N80" s="81" t="s">
        <v>55</v>
      </c>
      <c r="O80" s="97">
        <f>SUMPRODUCT(I78:I83,J78:J83)/1000</f>
        <v>2.755</v>
      </c>
    </row>
    <row r="81" ht="12.75" customHeight="1">
      <c r="A81" s="43"/>
      <c r="B81" s="44"/>
      <c r="C81" s="3">
        <f>CEILING(C66*0.7,5)</f>
        <v>180</v>
      </c>
      <c r="D81" s="51">
        <v>5.0</v>
      </c>
      <c r="E81" s="44"/>
      <c r="F81" s="3">
        <f>CEILING(C66*0.775,5)</f>
        <v>200</v>
      </c>
      <c r="G81" s="51">
        <v>5.0</v>
      </c>
      <c r="H81" s="44"/>
      <c r="I81" s="3">
        <f>CEILING(C66*0.75,5)</f>
        <v>195</v>
      </c>
      <c r="J81" s="3">
        <v>1.0</v>
      </c>
      <c r="K81" s="26"/>
      <c r="L81" s="3"/>
      <c r="M81" s="27" t="s">
        <v>36</v>
      </c>
      <c r="N81" s="81" t="s">
        <v>56</v>
      </c>
      <c r="O81" s="97">
        <f>SUMPRODUCT(L78:L81, M78:M81)/1000</f>
        <v>1.95</v>
      </c>
    </row>
    <row r="82" ht="12.75" customHeight="1">
      <c r="A82" s="43"/>
      <c r="B82" s="3"/>
      <c r="C82" s="3">
        <f>CEILING(C66*0.7,5)</f>
        <v>180</v>
      </c>
      <c r="D82" s="51">
        <v>5.0</v>
      </c>
      <c r="E82" s="3"/>
      <c r="F82" s="3">
        <f>CEILING(C66*0.775,5)</f>
        <v>200</v>
      </c>
      <c r="G82" s="51">
        <v>5.0</v>
      </c>
      <c r="H82" s="3"/>
      <c r="I82" s="3">
        <f>CEILING(C66*0.8,5)</f>
        <v>205</v>
      </c>
      <c r="J82" s="3">
        <v>1.0</v>
      </c>
      <c r="K82" s="73"/>
      <c r="L82" s="3"/>
      <c r="M82" s="27" t="s">
        <v>36</v>
      </c>
      <c r="N82" s="83" t="s">
        <v>57</v>
      </c>
      <c r="O82" s="98">
        <f>SUM(O78:O81)</f>
        <v>12.915</v>
      </c>
    </row>
    <row r="83" ht="12.75" customHeight="1">
      <c r="A83" s="43"/>
      <c r="B83" s="53" t="s">
        <v>37</v>
      </c>
      <c r="C83" s="53">
        <f t="shared" ref="C83:C84" si="11">CEILING(C66*0.7,5)</f>
        <v>180</v>
      </c>
      <c r="D83" s="54" t="s">
        <v>47</v>
      </c>
      <c r="E83" s="53" t="s">
        <v>39</v>
      </c>
      <c r="F83" s="53">
        <f>CEILING(C66*0.775,5)</f>
        <v>200</v>
      </c>
      <c r="G83" s="54" t="s">
        <v>47</v>
      </c>
      <c r="H83" s="53" t="s">
        <v>35</v>
      </c>
      <c r="I83" s="53">
        <f>CEILING(C66*0.85,5)</f>
        <v>220</v>
      </c>
      <c r="J83" s="74">
        <v>4.0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1"/>
        <v>105</v>
      </c>
      <c r="D84" s="50">
        <v>5.0</v>
      </c>
      <c r="E84" s="48" t="s">
        <v>20</v>
      </c>
      <c r="F84" s="49">
        <f>CEILING(C67*0.65,5)</f>
        <v>100</v>
      </c>
      <c r="G84" s="50">
        <v>2.0</v>
      </c>
      <c r="H84" s="48" t="s">
        <v>20</v>
      </c>
      <c r="I84" s="49">
        <f>CEILING(C67*0.5,5)</f>
        <v>75</v>
      </c>
      <c r="J84" s="49">
        <v>5.0</v>
      </c>
      <c r="K84" s="19" t="s">
        <v>20</v>
      </c>
      <c r="L84" s="72">
        <f>CEILING(C67*0.4,5)</f>
        <v>60</v>
      </c>
      <c r="M84" s="20">
        <v>5.0</v>
      </c>
      <c r="N84" s="79" t="s">
        <v>53</v>
      </c>
      <c r="O84" s="96">
        <f>SUMPRODUCT(C84:C89,D84:D89)/1000</f>
        <v>2.625</v>
      </c>
    </row>
    <row r="85" ht="12.75" customHeight="1">
      <c r="A85" s="43"/>
      <c r="B85" s="3"/>
      <c r="C85" s="3">
        <f>CEILING(C67*0.7,5)</f>
        <v>105</v>
      </c>
      <c r="D85" s="51">
        <v>5.0</v>
      </c>
      <c r="E85" s="3"/>
      <c r="F85" s="3">
        <f>CEILING(C67*0.725,5)</f>
        <v>110</v>
      </c>
      <c r="G85" s="51">
        <v>2.0</v>
      </c>
      <c r="H85" s="3"/>
      <c r="I85" s="3">
        <f>CEILING(C67*0.6,5)</f>
        <v>90</v>
      </c>
      <c r="J85" s="3">
        <v>3.0</v>
      </c>
      <c r="K85" s="73"/>
      <c r="L85" s="3">
        <f>CEILING(C67*0.5,5)</f>
        <v>75</v>
      </c>
      <c r="M85" s="27">
        <v>5.0</v>
      </c>
      <c r="N85" s="81" t="s">
        <v>54</v>
      </c>
      <c r="O85" s="97">
        <f>SUMPRODUCT(F84:F89,G84:G89)/1000</f>
        <v>2.22</v>
      </c>
    </row>
    <row r="86" ht="12.75" customHeight="1">
      <c r="A86" s="43"/>
      <c r="B86" s="3"/>
      <c r="C86" s="3">
        <f>CEILING(C67*0.7,5)</f>
        <v>105</v>
      </c>
      <c r="D86" s="51">
        <v>5.0</v>
      </c>
      <c r="E86" s="3"/>
      <c r="F86" s="3">
        <f>CEILING(C67*0.775,5)</f>
        <v>120</v>
      </c>
      <c r="G86" s="51">
        <v>5.0</v>
      </c>
      <c r="H86" s="3"/>
      <c r="I86" s="3">
        <f>CEILING(C67*0.7,5)</f>
        <v>105</v>
      </c>
      <c r="J86" s="3">
        <v>2.0</v>
      </c>
      <c r="K86" s="73"/>
      <c r="L86" s="3">
        <f>CEILING(C67*0.6,5)</f>
        <v>90</v>
      </c>
      <c r="M86" s="27">
        <v>5.0</v>
      </c>
      <c r="N86" s="81" t="s">
        <v>55</v>
      </c>
      <c r="O86" s="97">
        <f>SUMPRODUCT(I84:I89,J84:J89)/1000</f>
        <v>1.61</v>
      </c>
    </row>
    <row r="87" ht="12.75" customHeight="1">
      <c r="A87" s="43"/>
      <c r="B87" s="3"/>
      <c r="C87" s="3">
        <f>CEILING(C67*0.7,5)</f>
        <v>105</v>
      </c>
      <c r="D87" s="51">
        <v>5.0</v>
      </c>
      <c r="E87" s="3"/>
      <c r="F87" s="3">
        <f>CEILING(C67*0.775,5)</f>
        <v>120</v>
      </c>
      <c r="G87" s="51">
        <v>5.0</v>
      </c>
      <c r="H87" s="3"/>
      <c r="I87" s="3">
        <f>CEILING(C67*0.75,5)</f>
        <v>115</v>
      </c>
      <c r="J87" s="3">
        <v>1.0</v>
      </c>
      <c r="K87" s="73"/>
      <c r="L87" s="3"/>
      <c r="M87" s="27" t="s">
        <v>36</v>
      </c>
      <c r="N87" s="81" t="s">
        <v>56</v>
      </c>
      <c r="O87" s="97">
        <f>SUMPRODUCT(L84:L87, M84:M87)/1000</f>
        <v>1.125</v>
      </c>
    </row>
    <row r="88" ht="12.75" customHeight="1">
      <c r="A88" s="43"/>
      <c r="B88" s="3"/>
      <c r="C88" s="3">
        <f>CEILING(C67*0.7,5)</f>
        <v>105</v>
      </c>
      <c r="D88" s="51">
        <v>5.0</v>
      </c>
      <c r="E88" s="3"/>
      <c r="F88" s="3">
        <f>CEILING(C67*0.775,5)</f>
        <v>120</v>
      </c>
      <c r="G88" s="51">
        <v>5.0</v>
      </c>
      <c r="H88" s="3"/>
      <c r="I88" s="3">
        <f>CEILING(C67*0.8,5)</f>
        <v>120</v>
      </c>
      <c r="J88" s="3">
        <v>1.0</v>
      </c>
      <c r="K88" s="73"/>
      <c r="L88" s="3"/>
      <c r="M88" s="27" t="s">
        <v>36</v>
      </c>
      <c r="N88" s="83" t="s">
        <v>57</v>
      </c>
      <c r="O88" s="98">
        <f>SUM(O84:O87)</f>
        <v>7.58</v>
      </c>
    </row>
    <row r="89" ht="12.75" customHeight="1">
      <c r="A89" s="43"/>
      <c r="B89" s="53" t="s">
        <v>37</v>
      </c>
      <c r="C89" s="53">
        <f t="shared" ref="C89:C90" si="12">CEILING(C67*0.7,5)</f>
        <v>105</v>
      </c>
      <c r="D89" s="54" t="s">
        <v>47</v>
      </c>
      <c r="E89" s="53" t="s">
        <v>39</v>
      </c>
      <c r="F89" s="53">
        <f>CEILING(C67*0.775,5)</f>
        <v>120</v>
      </c>
      <c r="G89" s="54" t="s">
        <v>47</v>
      </c>
      <c r="H89" s="53" t="s">
        <v>35</v>
      </c>
      <c r="I89" s="53">
        <f>CEILING(C67*0.85,5)</f>
        <v>130</v>
      </c>
      <c r="J89" s="74">
        <v>4.0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2"/>
        <v>245</v>
      </c>
      <c r="D90" s="50">
        <v>5.0</v>
      </c>
      <c r="E90" s="44" t="s">
        <v>22</v>
      </c>
      <c r="F90" s="49">
        <f>CEILING(C68*0.65,5)</f>
        <v>225</v>
      </c>
      <c r="G90" s="51">
        <v>2.0</v>
      </c>
      <c r="H90" s="44" t="s">
        <v>22</v>
      </c>
      <c r="I90" s="49">
        <f>CEILING(C68*0.5,5)</f>
        <v>175</v>
      </c>
      <c r="J90" s="49">
        <v>5.0</v>
      </c>
      <c r="K90" s="19" t="s">
        <v>22</v>
      </c>
      <c r="L90" s="72">
        <f>CEILING(C68*0.4,5)</f>
        <v>140</v>
      </c>
      <c r="M90" s="20">
        <v>5.0</v>
      </c>
      <c r="N90" s="79" t="s">
        <v>53</v>
      </c>
      <c r="O90" s="96">
        <f>SUMPRODUCT(C90:C95,D90:D95)/1000</f>
        <v>6.125</v>
      </c>
    </row>
    <row r="91" ht="12.75" customHeight="1">
      <c r="A91" s="43"/>
      <c r="B91" s="44"/>
      <c r="C91" s="3">
        <f>CEILING(C68*0.7,5)</f>
        <v>245</v>
      </c>
      <c r="D91" s="51">
        <v>5.0</v>
      </c>
      <c r="E91" s="44"/>
      <c r="F91" s="3">
        <f>CEILING(C68*0.725,5)</f>
        <v>255</v>
      </c>
      <c r="G91" s="51">
        <v>2.0</v>
      </c>
      <c r="H91" s="44"/>
      <c r="I91" s="3">
        <f>CEILING(C68*0.6,5)</f>
        <v>210</v>
      </c>
      <c r="J91" s="3">
        <v>3.0</v>
      </c>
      <c r="K91" s="26"/>
      <c r="L91" s="3">
        <f>CEILING(C68*0.5,5)</f>
        <v>175</v>
      </c>
      <c r="M91" s="27">
        <v>5.0</v>
      </c>
      <c r="N91" s="81" t="s">
        <v>54</v>
      </c>
      <c r="O91" s="97">
        <f>SUMPRODUCT(F90:F95,G90:G95)/1000</f>
        <v>5.01</v>
      </c>
    </row>
    <row r="92" ht="12.75" customHeight="1">
      <c r="A92" s="43"/>
      <c r="B92" s="44"/>
      <c r="C92" s="3">
        <f>CEILING(C68*0.7,5)</f>
        <v>245</v>
      </c>
      <c r="D92" s="51">
        <v>5.0</v>
      </c>
      <c r="E92" s="44"/>
      <c r="F92" s="3">
        <f>CEILING(C68*0.775,5)</f>
        <v>270</v>
      </c>
      <c r="G92" s="51">
        <v>5.0</v>
      </c>
      <c r="H92" s="44"/>
      <c r="I92" s="3">
        <f>CEILING(C68*0.7,5)</f>
        <v>245</v>
      </c>
      <c r="J92" s="3">
        <v>2.0</v>
      </c>
      <c r="K92" s="26"/>
      <c r="L92" s="3">
        <f>CEILING(C68*0.6,5)</f>
        <v>210</v>
      </c>
      <c r="M92" s="27">
        <v>5.0</v>
      </c>
      <c r="N92" s="81" t="s">
        <v>55</v>
      </c>
      <c r="O92" s="97">
        <f>SUMPRODUCT(I90:I95,J90:J95)/1000</f>
        <v>3.715</v>
      </c>
    </row>
    <row r="93" ht="12.75" customHeight="1">
      <c r="A93" s="43"/>
      <c r="B93" s="44"/>
      <c r="C93" s="3">
        <f>CEILING(C68*0.7,5)</f>
        <v>245</v>
      </c>
      <c r="D93" s="51">
        <v>5.0</v>
      </c>
      <c r="E93" s="44"/>
      <c r="F93" s="3">
        <f>CEILING(C68*0.775,5)</f>
        <v>270</v>
      </c>
      <c r="G93" s="51">
        <v>5.0</v>
      </c>
      <c r="H93" s="44"/>
      <c r="I93" s="3">
        <f>CEILING(C68*0.75,5)</f>
        <v>260</v>
      </c>
      <c r="J93" s="3">
        <v>1.0</v>
      </c>
      <c r="K93" s="26"/>
      <c r="L93" s="3"/>
      <c r="M93" s="27" t="s">
        <v>36</v>
      </c>
      <c r="N93" s="81" t="s">
        <v>56</v>
      </c>
      <c r="O93" s="97">
        <f>SUMPRODUCT(L90:L93, M90:M93)/1000</f>
        <v>2.625</v>
      </c>
    </row>
    <row r="94" ht="12.75" customHeight="1">
      <c r="A94" s="43"/>
      <c r="B94" s="3"/>
      <c r="C94" s="3">
        <f>CEILING(C68*0.7,5)</f>
        <v>245</v>
      </c>
      <c r="D94" s="51">
        <v>5.0</v>
      </c>
      <c r="E94" s="3"/>
      <c r="F94" s="3">
        <f>CEILING(C68*0.775,5)</f>
        <v>270</v>
      </c>
      <c r="G94" s="51">
        <v>5.0</v>
      </c>
      <c r="H94" s="3"/>
      <c r="I94" s="3">
        <f>CEILING(C68*0.8,5)</f>
        <v>280</v>
      </c>
      <c r="J94" s="3">
        <v>1.0</v>
      </c>
      <c r="K94" s="73"/>
      <c r="L94" s="3"/>
      <c r="M94" s="27" t="s">
        <v>36</v>
      </c>
      <c r="N94" s="83" t="s">
        <v>57</v>
      </c>
      <c r="O94" s="98">
        <f>SUM(O90:O93)</f>
        <v>17.475</v>
      </c>
    </row>
    <row r="95" ht="12.75" customHeight="1">
      <c r="A95" s="57"/>
      <c r="B95" s="53" t="s">
        <v>37</v>
      </c>
      <c r="C95" s="53">
        <f>CEILING(C68*0.7,5)</f>
        <v>245</v>
      </c>
      <c r="D95" s="54" t="s">
        <v>47</v>
      </c>
      <c r="E95" s="53" t="s">
        <v>39</v>
      </c>
      <c r="F95" s="53">
        <f>CEILING(C68*0.775,5)</f>
        <v>270</v>
      </c>
      <c r="G95" s="54" t="s">
        <v>47</v>
      </c>
      <c r="H95" s="53" t="s">
        <v>35</v>
      </c>
      <c r="I95" s="53">
        <f>CEILING(C68*0.85,5)</f>
        <v>295</v>
      </c>
      <c r="J95" s="74">
        <v>4.0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44"/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220</v>
      </c>
      <c r="D98" s="44">
        <v>5.0</v>
      </c>
      <c r="E98" s="63">
        <f>J77</f>
        <v>5</v>
      </c>
      <c r="F98" s="44"/>
      <c r="G98" s="44"/>
      <c r="H98" s="3"/>
      <c r="I98" s="3"/>
      <c r="J98" s="44"/>
      <c r="K98" s="3"/>
      <c r="L98" s="3"/>
      <c r="M98" s="3"/>
    </row>
    <row r="99" ht="12.75" customHeight="1">
      <c r="A99" s="59"/>
      <c r="B99" s="77" t="s">
        <v>60</v>
      </c>
      <c r="C99" s="27">
        <f>CEILING(((E99-D99)*5)+C66,5)</f>
        <v>250</v>
      </c>
      <c r="D99" s="44">
        <v>5.0</v>
      </c>
      <c r="E99" s="65">
        <f>J83</f>
        <v>4</v>
      </c>
      <c r="F99" s="44"/>
      <c r="G99" s="44"/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150</v>
      </c>
      <c r="D100" s="44">
        <v>5.0</v>
      </c>
      <c r="E100" s="65">
        <f>J89</f>
        <v>4</v>
      </c>
      <c r="F100" s="44"/>
      <c r="G100" s="44"/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340</v>
      </c>
      <c r="D101" s="66">
        <v>5.0</v>
      </c>
      <c r="E101" s="67">
        <f>J95</f>
        <v>4</v>
      </c>
      <c r="F101" s="44"/>
      <c r="G101" s="44"/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  <c r="O104" s="95" t="s">
        <v>61</v>
      </c>
    </row>
    <row r="105" ht="12.75" customHeight="1">
      <c r="A105" s="43"/>
      <c r="B105" s="48" t="s">
        <v>15</v>
      </c>
      <c r="C105" s="49">
        <f>CEILING(C98*0.75,5)</f>
        <v>165</v>
      </c>
      <c r="D105" s="50">
        <v>3.0</v>
      </c>
      <c r="E105" s="48" t="s">
        <v>15</v>
      </c>
      <c r="F105" s="49">
        <f>CEILING(C98*0.7,5)</f>
        <v>155</v>
      </c>
      <c r="G105" s="50">
        <v>1.0</v>
      </c>
      <c r="H105" s="48" t="s">
        <v>15</v>
      </c>
      <c r="I105" s="49">
        <f>CEILING(C98*0.5,5)</f>
        <v>110</v>
      </c>
      <c r="J105" s="50">
        <v>5.0</v>
      </c>
      <c r="K105" s="48" t="s">
        <v>15</v>
      </c>
      <c r="L105" s="49">
        <f>CEILING(C98*0.4,5)</f>
        <v>90</v>
      </c>
      <c r="M105" s="50">
        <v>5.0</v>
      </c>
      <c r="N105" s="79" t="s">
        <v>53</v>
      </c>
      <c r="O105" s="96">
        <f>SUMPRODUCT(C105:C111,D105:D111)/1000</f>
        <v>2.97</v>
      </c>
    </row>
    <row r="106" ht="12.75" customHeight="1">
      <c r="A106" s="43"/>
      <c r="B106" s="44"/>
      <c r="C106" s="3">
        <f>CEILING(C98*0.75,5)</f>
        <v>165</v>
      </c>
      <c r="D106" s="51">
        <v>3.0</v>
      </c>
      <c r="E106" s="44"/>
      <c r="F106" s="3">
        <f>CEILING(C98*0.775,5)</f>
        <v>175</v>
      </c>
      <c r="G106" s="51">
        <v>1.0</v>
      </c>
      <c r="H106" s="44"/>
      <c r="I106" s="3">
        <f>CEILING(C98*0.6,5)</f>
        <v>135</v>
      </c>
      <c r="J106" s="51">
        <v>3.0</v>
      </c>
      <c r="K106" s="44"/>
      <c r="L106" s="3">
        <f>CEILING(C98*0.5,5)</f>
        <v>110</v>
      </c>
      <c r="M106" s="51">
        <v>5.0</v>
      </c>
      <c r="N106" s="81" t="s">
        <v>54</v>
      </c>
      <c r="O106" s="97">
        <f>SUMPRODUCT(F105:F111,G105:G111)/1000</f>
        <v>2.55</v>
      </c>
    </row>
    <row r="107" ht="12.75" customHeight="1">
      <c r="A107" s="43"/>
      <c r="B107" s="44"/>
      <c r="C107" s="3">
        <f>CEILING(C98*0.75,5)</f>
        <v>165</v>
      </c>
      <c r="D107" s="51">
        <v>3.0</v>
      </c>
      <c r="E107" s="44"/>
      <c r="F107" s="3">
        <f>CEILING(C98*0.825,5)</f>
        <v>185</v>
      </c>
      <c r="G107" s="51">
        <v>3.0</v>
      </c>
      <c r="H107" s="44"/>
      <c r="I107" s="3">
        <f>CEILING(C98*0.7,5)</f>
        <v>155</v>
      </c>
      <c r="J107" s="51">
        <v>2.0</v>
      </c>
      <c r="K107" s="44"/>
      <c r="L107" s="3">
        <f>CEILING(C98*0.6,5)</f>
        <v>135</v>
      </c>
      <c r="M107" s="51">
        <v>5.0</v>
      </c>
      <c r="N107" s="81" t="s">
        <v>55</v>
      </c>
      <c r="O107" s="97">
        <f>SUMPRODUCT(I105:I111,J105:J111)/1000</f>
        <v>1.8</v>
      </c>
    </row>
    <row r="108" ht="12.75" customHeight="1">
      <c r="A108" s="43"/>
      <c r="B108" s="44"/>
      <c r="C108" s="3">
        <f>CEILING(C98*0.75,5)</f>
        <v>165</v>
      </c>
      <c r="D108" s="51">
        <v>3.0</v>
      </c>
      <c r="E108" s="44"/>
      <c r="F108" s="3">
        <f>CEILING(C98*0.825,5)</f>
        <v>185</v>
      </c>
      <c r="G108" s="51">
        <v>3.0</v>
      </c>
      <c r="H108" s="44"/>
      <c r="I108" s="3">
        <f>CEILING(C98*0.75,5)</f>
        <v>165</v>
      </c>
      <c r="J108" s="51">
        <v>1.0</v>
      </c>
      <c r="K108" s="44"/>
      <c r="L108" s="3"/>
      <c r="M108" s="51" t="s">
        <v>36</v>
      </c>
      <c r="N108" s="81" t="s">
        <v>56</v>
      </c>
      <c r="O108" s="97">
        <f>SUMPRODUCT(L105:L108, M105:M108)/1000</f>
        <v>1.675</v>
      </c>
    </row>
    <row r="109" ht="12.75" customHeight="1">
      <c r="A109" s="43"/>
      <c r="B109" s="44"/>
      <c r="C109" s="3">
        <f>CEILING(C98*0.75,5)</f>
        <v>165</v>
      </c>
      <c r="D109" s="51">
        <v>3.0</v>
      </c>
      <c r="E109" s="44"/>
      <c r="F109" s="3">
        <f>CEILING(C98*0.825,5)</f>
        <v>185</v>
      </c>
      <c r="G109" s="51">
        <v>3.0</v>
      </c>
      <c r="H109" s="44"/>
      <c r="I109" s="3">
        <f>CEILING(C98*0.8,5)</f>
        <v>180</v>
      </c>
      <c r="J109" s="51">
        <v>1.0</v>
      </c>
      <c r="K109" s="44"/>
      <c r="L109" s="3"/>
      <c r="M109" s="51" t="s">
        <v>36</v>
      </c>
      <c r="N109" s="83" t="s">
        <v>57</v>
      </c>
      <c r="O109" s="98">
        <f>SUM(O105:O108)</f>
        <v>8.995</v>
      </c>
    </row>
    <row r="110" ht="12.75" customHeight="1">
      <c r="A110" s="43"/>
      <c r="B110" s="3"/>
      <c r="C110" s="3">
        <f>CEILING(C98*0.75,5)</f>
        <v>165</v>
      </c>
      <c r="D110" s="51">
        <v>3.0</v>
      </c>
      <c r="E110" s="3"/>
      <c r="F110" s="3">
        <f>CEILING(C98*0.825,5)</f>
        <v>185</v>
      </c>
      <c r="G110" s="51">
        <v>3.0</v>
      </c>
      <c r="H110" s="3"/>
      <c r="I110" s="3">
        <f>CEILING(C98*0.85,5)</f>
        <v>190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3">CEILING(C98*0.75,5)</f>
        <v>165</v>
      </c>
      <c r="D111" s="54" t="s">
        <v>49</v>
      </c>
      <c r="E111" s="53" t="s">
        <v>39</v>
      </c>
      <c r="F111" s="53">
        <f>CEILING(C98*0.825,5)</f>
        <v>185</v>
      </c>
      <c r="G111" s="54" t="s">
        <v>49</v>
      </c>
      <c r="H111" s="53" t="s">
        <v>35</v>
      </c>
      <c r="I111" s="53">
        <f>CEILING(C98*0.9,5)</f>
        <v>200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77" t="s">
        <v>60</v>
      </c>
      <c r="C112" s="49">
        <f t="shared" si="13"/>
        <v>190</v>
      </c>
      <c r="D112" s="50">
        <v>3.0</v>
      </c>
      <c r="E112" s="77" t="s">
        <v>60</v>
      </c>
      <c r="F112" s="49">
        <f>CEILING(C99*0.7,5)</f>
        <v>175</v>
      </c>
      <c r="G112" s="50">
        <v>1.0</v>
      </c>
      <c r="H112" s="77" t="s">
        <v>60</v>
      </c>
      <c r="I112" s="49">
        <f>CEILING(C99*0.5,5)</f>
        <v>125</v>
      </c>
      <c r="J112" s="50">
        <v>5.0</v>
      </c>
      <c r="K112" s="77" t="s">
        <v>60</v>
      </c>
      <c r="L112" s="49">
        <f>CEILING(C99*0.4,5)</f>
        <v>100</v>
      </c>
      <c r="M112" s="50">
        <v>5.0</v>
      </c>
      <c r="N112" s="79" t="s">
        <v>53</v>
      </c>
      <c r="O112" s="96">
        <f>SUMPRODUCT(C112:C118,D112:D118)/1000</f>
        <v>3.42</v>
      </c>
    </row>
    <row r="113" ht="12.75" customHeight="1">
      <c r="A113" s="43"/>
      <c r="B113" s="3"/>
      <c r="C113" s="3">
        <f>CEILING(C99*0.75,5)</f>
        <v>190</v>
      </c>
      <c r="D113" s="51">
        <v>3.0</v>
      </c>
      <c r="E113" s="3"/>
      <c r="F113" s="3">
        <f>CEILING(C99*0.775,5)</f>
        <v>195</v>
      </c>
      <c r="G113" s="51">
        <v>1.0</v>
      </c>
      <c r="H113" s="3"/>
      <c r="I113" s="3">
        <f>CEILING(C99*0.6,5)</f>
        <v>150</v>
      </c>
      <c r="J113" s="51">
        <v>3.0</v>
      </c>
      <c r="K113" s="3"/>
      <c r="L113" s="3">
        <f>CEILING(C99*0.5,5)</f>
        <v>125</v>
      </c>
      <c r="M113" s="51">
        <v>5.0</v>
      </c>
      <c r="N113" s="81" t="s">
        <v>54</v>
      </c>
      <c r="O113" s="97">
        <f>SUMPRODUCT(F112:F118,G112:G118)/1000</f>
        <v>2.89</v>
      </c>
    </row>
    <row r="114" ht="12.75" customHeight="1">
      <c r="A114" s="43"/>
      <c r="B114" s="3"/>
      <c r="C114" s="3">
        <f>CEILING(C99*0.75,5)</f>
        <v>190</v>
      </c>
      <c r="D114" s="51">
        <v>3.0</v>
      </c>
      <c r="E114" s="3"/>
      <c r="F114" s="3">
        <f>CEILING(C99*0.825,5)</f>
        <v>210</v>
      </c>
      <c r="G114" s="51">
        <v>3.0</v>
      </c>
      <c r="H114" s="3"/>
      <c r="I114" s="3">
        <f>CEILING(C99*0.7,5)</f>
        <v>175</v>
      </c>
      <c r="J114" s="51">
        <v>2.0</v>
      </c>
      <c r="K114" s="3"/>
      <c r="L114" s="3">
        <f>CEILING(C99*0.6,5)</f>
        <v>150</v>
      </c>
      <c r="M114" s="51">
        <v>5.0</v>
      </c>
      <c r="N114" s="81" t="s">
        <v>55</v>
      </c>
      <c r="O114" s="97">
        <f>SUMPRODUCT(I112:I118,J112:J118)/1000</f>
        <v>2.03</v>
      </c>
    </row>
    <row r="115" ht="12.75" customHeight="1">
      <c r="A115" s="43"/>
      <c r="B115" s="3"/>
      <c r="C115" s="3">
        <f>CEILING(C99*0.75,5)</f>
        <v>190</v>
      </c>
      <c r="D115" s="51">
        <v>3.0</v>
      </c>
      <c r="E115" s="3"/>
      <c r="F115" s="3">
        <f>CEILING(C99*0.825,5)</f>
        <v>210</v>
      </c>
      <c r="G115" s="51">
        <v>3.0</v>
      </c>
      <c r="H115" s="3"/>
      <c r="I115" s="3">
        <f>CEILING(C99*0.75,5)</f>
        <v>190</v>
      </c>
      <c r="J115" s="51">
        <v>1.0</v>
      </c>
      <c r="K115" s="3"/>
      <c r="L115" s="3"/>
      <c r="M115" s="51" t="s">
        <v>36</v>
      </c>
      <c r="N115" s="81" t="s">
        <v>56</v>
      </c>
      <c r="O115" s="97">
        <f>SUMPRODUCT(L112:L115, M112:M115)/1000</f>
        <v>1.875</v>
      </c>
    </row>
    <row r="116" ht="12.75" customHeight="1">
      <c r="A116" s="43"/>
      <c r="B116" s="3"/>
      <c r="C116" s="3">
        <f>CEILING(C99*0.75,5)</f>
        <v>190</v>
      </c>
      <c r="D116" s="51">
        <v>3.0</v>
      </c>
      <c r="E116" s="3"/>
      <c r="F116" s="3">
        <f>CEILING(C99*0.825,5)</f>
        <v>210</v>
      </c>
      <c r="G116" s="51">
        <v>3.0</v>
      </c>
      <c r="H116" s="3"/>
      <c r="I116" s="3">
        <f>CEILING(C99*0.8,5)</f>
        <v>200</v>
      </c>
      <c r="J116" s="51">
        <v>1.0</v>
      </c>
      <c r="K116" s="3"/>
      <c r="L116" s="3"/>
      <c r="M116" s="51" t="s">
        <v>36</v>
      </c>
      <c r="N116" s="83" t="s">
        <v>57</v>
      </c>
      <c r="O116" s="98">
        <f>SUM(O112:O115)</f>
        <v>10.215</v>
      </c>
    </row>
    <row r="117" ht="12.75" customHeight="1">
      <c r="A117" s="43"/>
      <c r="B117" s="3"/>
      <c r="C117" s="3">
        <f>CEILING(C99*0.75,5)</f>
        <v>190</v>
      </c>
      <c r="D117" s="51">
        <v>3.0</v>
      </c>
      <c r="E117" s="3"/>
      <c r="F117" s="3">
        <f>CEILING(C99*0.825,5)</f>
        <v>210</v>
      </c>
      <c r="G117" s="51">
        <v>3.0</v>
      </c>
      <c r="H117" s="3"/>
      <c r="I117" s="3">
        <f>CEILING(C99*0.85,5)</f>
        <v>215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4">CEILING(C99*0.75,5)</f>
        <v>190</v>
      </c>
      <c r="D118" s="54" t="s">
        <v>49</v>
      </c>
      <c r="E118" s="53" t="s">
        <v>39</v>
      </c>
      <c r="F118" s="53">
        <f>CEILING(C99*0.825,5)</f>
        <v>210</v>
      </c>
      <c r="G118" s="54" t="s">
        <v>49</v>
      </c>
      <c r="H118" s="53" t="s">
        <v>35</v>
      </c>
      <c r="I118" s="53">
        <f>CEILING(C99*0.9,5)</f>
        <v>225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4"/>
        <v>115</v>
      </c>
      <c r="D119" s="50">
        <v>3.0</v>
      </c>
      <c r="E119" s="48" t="s">
        <v>20</v>
      </c>
      <c r="F119" s="49">
        <f>CEILING(C100*0.7,5)</f>
        <v>105</v>
      </c>
      <c r="G119" s="50">
        <v>1.0</v>
      </c>
      <c r="H119" s="48" t="s">
        <v>20</v>
      </c>
      <c r="I119" s="49">
        <f>CEILING(C100*0.5,5)</f>
        <v>75</v>
      </c>
      <c r="J119" s="50">
        <v>5.0</v>
      </c>
      <c r="K119" s="48" t="s">
        <v>20</v>
      </c>
      <c r="L119" s="49">
        <f>CEILING(C100*0.4,5)</f>
        <v>60</v>
      </c>
      <c r="M119" s="50">
        <v>5.0</v>
      </c>
      <c r="N119" s="79" t="s">
        <v>53</v>
      </c>
      <c r="O119" s="96">
        <f>SUMPRODUCT(C119:C125,D119:D125)/1000</f>
        <v>2.07</v>
      </c>
    </row>
    <row r="120" ht="12.75" customHeight="1">
      <c r="A120" s="43"/>
      <c r="B120" s="44"/>
      <c r="C120" s="3">
        <f>CEILING(C100*0.75,5)</f>
        <v>115</v>
      </c>
      <c r="D120" s="51">
        <v>3.0</v>
      </c>
      <c r="E120" s="44"/>
      <c r="F120" s="3">
        <f>CEILING(C100*0.775,5)</f>
        <v>120</v>
      </c>
      <c r="G120" s="51">
        <v>1.0</v>
      </c>
      <c r="H120" s="44"/>
      <c r="I120" s="3">
        <f>CEILING(C100*0.6,5)</f>
        <v>90</v>
      </c>
      <c r="J120" s="51">
        <v>3.0</v>
      </c>
      <c r="K120" s="44"/>
      <c r="L120" s="3">
        <f>CEILING(C100*0.5,5)</f>
        <v>75</v>
      </c>
      <c r="M120" s="51">
        <v>5.0</v>
      </c>
      <c r="N120" s="81" t="s">
        <v>54</v>
      </c>
      <c r="O120" s="97">
        <f>SUMPRODUCT(F119:F125,G119:G125)/1000</f>
        <v>1.725</v>
      </c>
    </row>
    <row r="121" ht="12.75" customHeight="1">
      <c r="A121" s="43"/>
      <c r="B121" s="44"/>
      <c r="C121" s="3">
        <f>CEILING(C100*0.75,5)</f>
        <v>115</v>
      </c>
      <c r="D121" s="51">
        <v>3.0</v>
      </c>
      <c r="E121" s="44"/>
      <c r="F121" s="3">
        <f>CEILING(C100*0.825,5)</f>
        <v>125</v>
      </c>
      <c r="G121" s="51">
        <v>3.0</v>
      </c>
      <c r="H121" s="44"/>
      <c r="I121" s="3">
        <f>CEILING(C100*0.7,5)</f>
        <v>105</v>
      </c>
      <c r="J121" s="51">
        <v>2.0</v>
      </c>
      <c r="K121" s="44"/>
      <c r="L121" s="3">
        <f>CEILING(C100*0.6,5)</f>
        <v>90</v>
      </c>
      <c r="M121" s="51">
        <v>5.0</v>
      </c>
      <c r="N121" s="81" t="s">
        <v>55</v>
      </c>
      <c r="O121" s="97">
        <f>SUMPRODUCT(I119:I125,J119:J125)/1000</f>
        <v>1.22</v>
      </c>
    </row>
    <row r="122" ht="12.75" customHeight="1">
      <c r="A122" s="43"/>
      <c r="B122" s="44"/>
      <c r="C122" s="3">
        <f>CEILING(C100*0.75,5)</f>
        <v>115</v>
      </c>
      <c r="D122" s="51">
        <v>3.0</v>
      </c>
      <c r="E122" s="44"/>
      <c r="F122" s="3">
        <f>CEILING(C100*0.825,5)</f>
        <v>125</v>
      </c>
      <c r="G122" s="51">
        <v>3.0</v>
      </c>
      <c r="H122" s="44"/>
      <c r="I122" s="3">
        <f>CEILING(C100*0.75,5)</f>
        <v>115</v>
      </c>
      <c r="J122" s="51">
        <v>1.0</v>
      </c>
      <c r="K122" s="44"/>
      <c r="L122" s="3"/>
      <c r="M122" s="51" t="s">
        <v>36</v>
      </c>
      <c r="N122" s="81" t="s">
        <v>56</v>
      </c>
      <c r="O122" s="97">
        <f>SUMPRODUCT(L119:L122, M119:M122)/1000</f>
        <v>1.125</v>
      </c>
    </row>
    <row r="123" ht="12.75" customHeight="1">
      <c r="A123" s="43"/>
      <c r="B123" s="44"/>
      <c r="C123" s="3">
        <f>CEILING(C100*0.75,5)</f>
        <v>115</v>
      </c>
      <c r="D123" s="51">
        <v>3.0</v>
      </c>
      <c r="E123" s="44"/>
      <c r="F123" s="3">
        <f>CEILING(C100*0.825,5)</f>
        <v>125</v>
      </c>
      <c r="G123" s="51">
        <v>3.0</v>
      </c>
      <c r="H123" s="44"/>
      <c r="I123" s="3">
        <f>CEILING(C100*0.8,5)</f>
        <v>120</v>
      </c>
      <c r="J123" s="51">
        <v>1.0</v>
      </c>
      <c r="K123" s="44"/>
      <c r="L123" s="3"/>
      <c r="M123" s="51" t="s">
        <v>36</v>
      </c>
      <c r="N123" s="83" t="s">
        <v>57</v>
      </c>
      <c r="O123" s="98">
        <f>SUM(O119:O122)</f>
        <v>6.14</v>
      </c>
    </row>
    <row r="124" ht="12.75" customHeight="1">
      <c r="A124" s="43"/>
      <c r="B124" s="3"/>
      <c r="C124" s="3">
        <f>CEILING(C100*0.75,5)</f>
        <v>115</v>
      </c>
      <c r="D124" s="51">
        <v>3.0</v>
      </c>
      <c r="E124" s="3"/>
      <c r="F124" s="3">
        <f>CEILING(C100*0.825,5)</f>
        <v>125</v>
      </c>
      <c r="G124" s="51">
        <v>3.0</v>
      </c>
      <c r="H124" s="3"/>
      <c r="I124" s="3">
        <f>CEILING(C100*0.85,5)</f>
        <v>130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5">CEILING(C100*0.75,5)</f>
        <v>115</v>
      </c>
      <c r="D125" s="54" t="s">
        <v>49</v>
      </c>
      <c r="E125" s="53" t="s">
        <v>39</v>
      </c>
      <c r="F125" s="53">
        <f>CEILING(C100*0.825,5)</f>
        <v>125</v>
      </c>
      <c r="G125" s="54" t="s">
        <v>49</v>
      </c>
      <c r="H125" s="53" t="s">
        <v>35</v>
      </c>
      <c r="I125" s="53">
        <f>CEILING(C100*0.9,5)</f>
        <v>135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5"/>
        <v>255</v>
      </c>
      <c r="D126" s="50">
        <v>3.0</v>
      </c>
      <c r="E126" s="44" t="s">
        <v>22</v>
      </c>
      <c r="F126" s="49">
        <f>CEILING(C101*0.7,5)</f>
        <v>240</v>
      </c>
      <c r="G126" s="50">
        <v>1.0</v>
      </c>
      <c r="H126" s="44" t="s">
        <v>22</v>
      </c>
      <c r="I126" s="49">
        <f>CEILING(C101*0.5,5)</f>
        <v>170</v>
      </c>
      <c r="J126" s="50">
        <v>5.0</v>
      </c>
      <c r="K126" s="44" t="s">
        <v>22</v>
      </c>
      <c r="L126" s="49">
        <f>CEILING(C101*0.4,5)</f>
        <v>140</v>
      </c>
      <c r="M126" s="50">
        <v>5.0</v>
      </c>
      <c r="N126" s="79" t="s">
        <v>53</v>
      </c>
      <c r="O126" s="96">
        <f>SUMPRODUCT(C126:C132,D126:D132)/1000</f>
        <v>4.59</v>
      </c>
    </row>
    <row r="127" ht="12.75" customHeight="1">
      <c r="A127" s="43"/>
      <c r="B127" s="44"/>
      <c r="C127" s="3">
        <f>CEILING(C101*0.75,5)</f>
        <v>255</v>
      </c>
      <c r="D127" s="51">
        <v>3.0</v>
      </c>
      <c r="E127" s="44"/>
      <c r="F127" s="3">
        <f>CEILING(C101*0.775,5)</f>
        <v>265</v>
      </c>
      <c r="G127" s="51">
        <v>1.0</v>
      </c>
      <c r="H127" s="44"/>
      <c r="I127" s="3">
        <f>CEILING(C101*0.6,5)</f>
        <v>205</v>
      </c>
      <c r="J127" s="51">
        <v>3.0</v>
      </c>
      <c r="K127" s="44"/>
      <c r="L127" s="3">
        <f>CEILING(C101*0.5,5)</f>
        <v>170</v>
      </c>
      <c r="M127" s="51">
        <v>5.0</v>
      </c>
      <c r="N127" s="81" t="s">
        <v>54</v>
      </c>
      <c r="O127" s="97">
        <f>SUMPRODUCT(F126:F132,G126:G132)/1000</f>
        <v>3.925</v>
      </c>
    </row>
    <row r="128" ht="12.75" customHeight="1">
      <c r="A128" s="43"/>
      <c r="B128" s="44"/>
      <c r="C128" s="3">
        <f>CEILING(C101*0.75,5)</f>
        <v>255</v>
      </c>
      <c r="D128" s="51">
        <v>3.0</v>
      </c>
      <c r="E128" s="44"/>
      <c r="F128" s="3">
        <f>CEILING(C101*0.825,5)</f>
        <v>285</v>
      </c>
      <c r="G128" s="51">
        <v>3.0</v>
      </c>
      <c r="H128" s="44"/>
      <c r="I128" s="3">
        <f>CEILING(C101*0.7,5)</f>
        <v>240</v>
      </c>
      <c r="J128" s="51">
        <v>2.0</v>
      </c>
      <c r="K128" s="44"/>
      <c r="L128" s="3">
        <f>CEILING(C101*0.6,5)</f>
        <v>205</v>
      </c>
      <c r="M128" s="51">
        <v>5.0</v>
      </c>
      <c r="N128" s="81" t="s">
        <v>55</v>
      </c>
      <c r="O128" s="97">
        <f>SUMPRODUCT(I126:I132,J126:J132)/1000</f>
        <v>2.765</v>
      </c>
    </row>
    <row r="129" ht="12.75" customHeight="1">
      <c r="A129" s="43"/>
      <c r="B129" s="44"/>
      <c r="C129" s="3">
        <f>CEILING(C101*0.75,5)</f>
        <v>255</v>
      </c>
      <c r="D129" s="51">
        <v>3.0</v>
      </c>
      <c r="E129" s="44"/>
      <c r="F129" s="3">
        <f>CEILING(C101*0.825,5)</f>
        <v>285</v>
      </c>
      <c r="G129" s="51">
        <v>3.0</v>
      </c>
      <c r="H129" s="44"/>
      <c r="I129" s="3">
        <f>CEILING(C101*0.75,5)</f>
        <v>255</v>
      </c>
      <c r="J129" s="51">
        <v>1.0</v>
      </c>
      <c r="K129" s="44"/>
      <c r="L129" s="3"/>
      <c r="M129" s="51" t="s">
        <v>36</v>
      </c>
      <c r="N129" s="81" t="s">
        <v>56</v>
      </c>
      <c r="O129" s="97">
        <f>SUMPRODUCT(L126:L129, M126:M129)/1000</f>
        <v>2.575</v>
      </c>
    </row>
    <row r="130" ht="12.75" customHeight="1">
      <c r="A130" s="43"/>
      <c r="B130" s="44"/>
      <c r="C130" s="3">
        <f>CEILING(C101*0.75,5)</f>
        <v>255</v>
      </c>
      <c r="D130" s="51">
        <v>3.0</v>
      </c>
      <c r="E130" s="44"/>
      <c r="F130" s="3">
        <f>CEILING(C101*0.825,5)</f>
        <v>285</v>
      </c>
      <c r="G130" s="51">
        <v>3.0</v>
      </c>
      <c r="H130" s="44"/>
      <c r="I130" s="3">
        <f>CEILING(C101*0.8,5)</f>
        <v>275</v>
      </c>
      <c r="J130" s="51">
        <v>1.0</v>
      </c>
      <c r="K130" s="44"/>
      <c r="L130" s="3"/>
      <c r="M130" s="51" t="s">
        <v>36</v>
      </c>
      <c r="N130" s="83" t="s">
        <v>57</v>
      </c>
      <c r="O130" s="98">
        <f>SUM(O126:O129)</f>
        <v>13.855</v>
      </c>
    </row>
    <row r="131" ht="12.75" customHeight="1">
      <c r="A131" s="43"/>
      <c r="B131" s="3"/>
      <c r="C131" s="3">
        <f>CEILING(C101*0.75,5)</f>
        <v>255</v>
      </c>
      <c r="D131" s="51">
        <v>3.0</v>
      </c>
      <c r="E131" s="3"/>
      <c r="F131" s="3">
        <f>CEILING(C101*0.825,5)</f>
        <v>285</v>
      </c>
      <c r="G131" s="51">
        <v>3.0</v>
      </c>
      <c r="H131" s="3"/>
      <c r="I131" s="3">
        <f>CEILING(C101*0.85,5)</f>
        <v>290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255</v>
      </c>
      <c r="D132" s="54" t="s">
        <v>49</v>
      </c>
      <c r="E132" s="53" t="s">
        <v>39</v>
      </c>
      <c r="F132" s="53">
        <f>CEILING(C101*0.825,5)</f>
        <v>285</v>
      </c>
      <c r="G132" s="54" t="s">
        <v>49</v>
      </c>
      <c r="H132" s="53" t="s">
        <v>35</v>
      </c>
      <c r="I132" s="53">
        <f>CEILING(C101*0.9,5)</f>
        <v>310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2.86"/>
    <col customWidth="1" min="15" max="15" width="15.43"/>
    <col customWidth="1" min="16" max="16" width="18.0"/>
    <col customWidth="1" min="17" max="17" width="4.86"/>
    <col customWidth="1" min="18" max="18" width="11.86"/>
  </cols>
  <sheetData>
    <row r="1" ht="23.25" customHeight="1">
      <c r="A1" s="1"/>
    </row>
    <row r="2" ht="12.75" customHeight="1">
      <c r="B2" s="2" t="s">
        <v>1</v>
      </c>
      <c r="C2" s="2"/>
      <c r="N2" s="3"/>
      <c r="O2" s="3"/>
      <c r="P2" s="3"/>
      <c r="Q2" s="3"/>
      <c r="R2" s="3"/>
    </row>
    <row r="3" ht="12.75" customHeight="1">
      <c r="B3" s="2" t="s">
        <v>2</v>
      </c>
      <c r="C3" s="2"/>
      <c r="E3" s="4" t="s">
        <v>58</v>
      </c>
      <c r="F3" s="4">
        <v>190.0</v>
      </c>
    </row>
    <row r="4" ht="12.75" customHeight="1">
      <c r="B4" s="2" t="s">
        <v>4</v>
      </c>
      <c r="C4" s="2"/>
      <c r="N4" s="5" t="s">
        <v>5</v>
      </c>
      <c r="O4" s="6"/>
      <c r="P4" s="6"/>
    </row>
    <row r="5" ht="12.75" customHeight="1">
      <c r="E5" s="7" t="s">
        <v>6</v>
      </c>
      <c r="F5" s="8"/>
      <c r="G5" s="8"/>
      <c r="H5" s="9"/>
      <c r="I5" s="93" t="s">
        <v>59</v>
      </c>
      <c r="J5" s="10"/>
      <c r="K5" s="10"/>
      <c r="N5" s="6" t="s">
        <v>7</v>
      </c>
      <c r="O5" s="6"/>
      <c r="P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</row>
    <row r="7" ht="12.75" customHeight="1">
      <c r="B7" s="19" t="s">
        <v>15</v>
      </c>
      <c r="C7" s="20">
        <f t="shared" ref="C7:C10" si="1">CEILING(D7*0.9,5)</f>
        <v>195</v>
      </c>
      <c r="D7" s="21">
        <v>215.0</v>
      </c>
      <c r="E7" s="19" t="s">
        <v>16</v>
      </c>
      <c r="F7" s="22">
        <f t="shared" ref="F7:F10" si="2">(G7*H7*0.0333)+G7</f>
        <v>215.308</v>
      </c>
      <c r="G7" s="94">
        <v>190.0</v>
      </c>
      <c r="H7" s="94">
        <v>4.0</v>
      </c>
      <c r="I7" s="64">
        <f t="shared" ref="I7:I10" si="3">F7/$F$3</f>
        <v>1.1332</v>
      </c>
      <c r="J7" s="3"/>
      <c r="K7" s="3"/>
      <c r="N7" s="6" t="s">
        <v>17</v>
      </c>
      <c r="O7" s="6"/>
      <c r="P7" s="6"/>
    </row>
    <row r="8" ht="12.75" customHeight="1">
      <c r="B8" s="77" t="s">
        <v>60</v>
      </c>
      <c r="C8" s="27">
        <f t="shared" si="1"/>
        <v>205</v>
      </c>
      <c r="D8" s="28">
        <v>227.0</v>
      </c>
      <c r="E8" s="77" t="s">
        <v>60</v>
      </c>
      <c r="F8" s="29">
        <f t="shared" si="2"/>
        <v>227.4675</v>
      </c>
      <c r="G8" s="94">
        <v>195.0</v>
      </c>
      <c r="H8" s="94">
        <v>5.0</v>
      </c>
      <c r="I8" s="64">
        <f t="shared" si="3"/>
        <v>1.197197368</v>
      </c>
      <c r="J8" s="3"/>
      <c r="K8" s="3"/>
      <c r="N8" s="6" t="s">
        <v>19</v>
      </c>
      <c r="O8" s="6"/>
      <c r="P8" s="6"/>
    </row>
    <row r="9" ht="12.75" customHeight="1">
      <c r="B9" s="26" t="s">
        <v>20</v>
      </c>
      <c r="C9" s="27">
        <f t="shared" si="1"/>
        <v>140</v>
      </c>
      <c r="D9" s="28">
        <v>153.0</v>
      </c>
      <c r="E9" s="26" t="s">
        <v>20</v>
      </c>
      <c r="F9" s="29">
        <f t="shared" si="2"/>
        <v>152.982</v>
      </c>
      <c r="G9" s="94">
        <v>135.0</v>
      </c>
      <c r="H9" s="94">
        <v>4.0</v>
      </c>
      <c r="I9" s="64">
        <f t="shared" si="3"/>
        <v>0.8051684211</v>
      </c>
      <c r="J9" s="3"/>
      <c r="K9" s="3"/>
      <c r="N9" s="6" t="s">
        <v>21</v>
      </c>
      <c r="O9" s="6"/>
      <c r="P9" s="6"/>
    </row>
    <row r="10" ht="12.75" customHeight="1">
      <c r="B10" s="30" t="s">
        <v>22</v>
      </c>
      <c r="C10" s="31">
        <f t="shared" si="1"/>
        <v>300</v>
      </c>
      <c r="D10" s="32">
        <v>333.0</v>
      </c>
      <c r="E10" s="30" t="s">
        <v>22</v>
      </c>
      <c r="F10" s="33">
        <f t="shared" si="2"/>
        <v>332.937</v>
      </c>
      <c r="G10" s="34">
        <v>270.0</v>
      </c>
      <c r="H10" s="35">
        <v>7.0</v>
      </c>
      <c r="I10" s="64">
        <f t="shared" si="3"/>
        <v>1.7523</v>
      </c>
      <c r="J10" s="3"/>
      <c r="K10" s="3"/>
      <c r="N10" s="6" t="s">
        <v>23</v>
      </c>
      <c r="O10" s="6"/>
      <c r="P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</row>
    <row r="12" ht="15.75" customHeight="1">
      <c r="A12" s="39" t="s">
        <v>28</v>
      </c>
      <c r="B12" s="40" t="s">
        <v>29</v>
      </c>
      <c r="C12" s="8"/>
      <c r="D12" s="41"/>
      <c r="E12" s="42" t="s">
        <v>30</v>
      </c>
      <c r="F12" s="8"/>
      <c r="G12" s="9"/>
      <c r="H12" s="36" t="s">
        <v>31</v>
      </c>
      <c r="I12" s="8"/>
      <c r="J12" s="41"/>
      <c r="K12" s="42" t="s">
        <v>32</v>
      </c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  <c r="O13" s="95" t="s">
        <v>61</v>
      </c>
    </row>
    <row r="14" ht="12.75" customHeight="1">
      <c r="A14" s="43"/>
      <c r="B14" s="48" t="s">
        <v>15</v>
      </c>
      <c r="C14" s="49">
        <f>CEILING(C7*0.6,5)</f>
        <v>120</v>
      </c>
      <c r="D14" s="50">
        <v>10.0</v>
      </c>
      <c r="E14" s="48" t="s">
        <v>15</v>
      </c>
      <c r="F14" s="49">
        <f>CEILING(C7*0.55,5)</f>
        <v>110</v>
      </c>
      <c r="G14" s="50">
        <v>5.0</v>
      </c>
      <c r="H14" s="48" t="s">
        <v>15</v>
      </c>
      <c r="I14" s="49">
        <f>CEILING(C7*0.5,5)</f>
        <v>100</v>
      </c>
      <c r="J14" s="50">
        <v>5.0</v>
      </c>
      <c r="K14" s="48" t="s">
        <v>15</v>
      </c>
      <c r="L14" s="49">
        <f>CEILING(C7*0.4,5)</f>
        <v>80</v>
      </c>
      <c r="M14" s="50">
        <v>5.0</v>
      </c>
      <c r="N14" s="79" t="s">
        <v>53</v>
      </c>
      <c r="O14" s="96">
        <f>SUMPRODUCT(C14:C18,D14:D18)/1000</f>
        <v>4.8</v>
      </c>
    </row>
    <row r="15" ht="12.75" customHeight="1">
      <c r="A15" s="43"/>
      <c r="B15" s="3"/>
      <c r="C15" s="3">
        <f>CEILING(C7*0.6,5)</f>
        <v>120</v>
      </c>
      <c r="D15" s="51">
        <v>10.0</v>
      </c>
      <c r="E15" s="3"/>
      <c r="F15" s="3">
        <f>CEILING(C7*0.625,5)</f>
        <v>125</v>
      </c>
      <c r="G15" s="51">
        <v>5.0</v>
      </c>
      <c r="H15" s="3"/>
      <c r="I15" s="3">
        <f>CEILING(C7*0.6,5)</f>
        <v>120</v>
      </c>
      <c r="J15" s="51">
        <v>3.0</v>
      </c>
      <c r="K15" s="3"/>
      <c r="L15" s="3">
        <f>CEILING(C7*0.5,5)</f>
        <v>100</v>
      </c>
      <c r="M15" s="51">
        <v>5.0</v>
      </c>
      <c r="N15" s="81" t="s">
        <v>54</v>
      </c>
      <c r="O15" s="97">
        <f>SUMPRODUCT(F14:F18,G14:G18)/1000</f>
        <v>3.875</v>
      </c>
    </row>
    <row r="16" ht="12.75" customHeight="1">
      <c r="A16" s="43"/>
      <c r="B16" s="3"/>
      <c r="C16" s="3">
        <f>CEILING(C7*0.6,5)</f>
        <v>120</v>
      </c>
      <c r="D16" s="51">
        <v>10.0</v>
      </c>
      <c r="E16" s="3"/>
      <c r="F16" s="3">
        <f>CEILING(C7*0.675,5)</f>
        <v>135</v>
      </c>
      <c r="G16" s="51">
        <v>10.0</v>
      </c>
      <c r="H16" s="3"/>
      <c r="I16" s="3">
        <f>CEILING(0.7*C7,5)</f>
        <v>140</v>
      </c>
      <c r="J16" s="51">
        <v>1.0</v>
      </c>
      <c r="K16" s="3"/>
      <c r="L16" s="3">
        <f>CEILING(C7*0.6,5)</f>
        <v>120</v>
      </c>
      <c r="M16" s="51">
        <v>5.0</v>
      </c>
      <c r="N16" s="81" t="s">
        <v>55</v>
      </c>
      <c r="O16" s="97">
        <f>SUMPRODUCT(I14:I18,J14:J18)/1000</f>
        <v>3.55</v>
      </c>
    </row>
    <row r="17" ht="12.75" customHeight="1">
      <c r="A17" s="43"/>
      <c r="B17" s="3"/>
      <c r="C17" s="3">
        <f>CEILING(C7*0.6,5)</f>
        <v>120</v>
      </c>
      <c r="D17" s="51">
        <v>10.0</v>
      </c>
      <c r="E17" s="3"/>
      <c r="F17" s="3">
        <f>CEILING(C7*0.675,5)</f>
        <v>135</v>
      </c>
      <c r="G17" s="51">
        <v>10.0</v>
      </c>
      <c r="H17" s="44" t="s">
        <v>35</v>
      </c>
      <c r="I17" s="44">
        <f>CEILING(C7*0.75,5)</f>
        <v>150</v>
      </c>
      <c r="J17" s="52">
        <v>17.0</v>
      </c>
      <c r="K17" s="3"/>
      <c r="L17" s="3" t="s">
        <v>36</v>
      </c>
      <c r="M17" s="51" t="s">
        <v>36</v>
      </c>
      <c r="N17" s="81" t="s">
        <v>56</v>
      </c>
      <c r="O17" s="97">
        <f>SUMPRODUCT(L14:L17, M14:M17)/1000</f>
        <v>1.5</v>
      </c>
    </row>
    <row r="18" ht="12.75" customHeight="1">
      <c r="A18" s="43"/>
      <c r="B18" s="53" t="s">
        <v>37</v>
      </c>
      <c r="C18" s="53">
        <f t="shared" ref="C18:C19" si="4">CEILING(C7*0.6,5)</f>
        <v>120</v>
      </c>
      <c r="D18" s="54" t="s">
        <v>38</v>
      </c>
      <c r="E18" s="53" t="s">
        <v>39</v>
      </c>
      <c r="F18" s="53">
        <f>CEILING(C7*0.675,5)</f>
        <v>135</v>
      </c>
      <c r="G18" s="54" t="s">
        <v>38</v>
      </c>
      <c r="H18" s="53"/>
      <c r="I18" s="53"/>
      <c r="J18" s="54" t="s">
        <v>36</v>
      </c>
      <c r="K18" s="55"/>
      <c r="L18" s="55" t="s">
        <v>36</v>
      </c>
      <c r="M18" s="56" t="s">
        <v>36</v>
      </c>
      <c r="N18" s="83" t="s">
        <v>57</v>
      </c>
      <c r="O18" s="98">
        <f>SUM(O14:O17)</f>
        <v>13.725</v>
      </c>
    </row>
    <row r="19" ht="12.75" customHeight="1">
      <c r="A19" s="43"/>
      <c r="B19" s="77" t="s">
        <v>60</v>
      </c>
      <c r="C19" s="49">
        <f t="shared" si="4"/>
        <v>125</v>
      </c>
      <c r="D19" s="50">
        <v>10.0</v>
      </c>
      <c r="E19" s="99" t="s">
        <v>62</v>
      </c>
      <c r="F19" s="49">
        <f>CEILING(C8*0.55,5)</f>
        <v>115</v>
      </c>
      <c r="G19" s="50">
        <v>5.0</v>
      </c>
      <c r="H19" s="77" t="s">
        <v>60</v>
      </c>
      <c r="I19" s="49">
        <f>CEILING(C8*0.5,5)</f>
        <v>105</v>
      </c>
      <c r="J19" s="50">
        <v>5.0</v>
      </c>
      <c r="K19" s="77" t="s">
        <v>60</v>
      </c>
      <c r="L19" s="49">
        <f>CEILING(C8*0.4,5)</f>
        <v>85</v>
      </c>
      <c r="M19" s="50">
        <v>5.0</v>
      </c>
      <c r="N19" s="79" t="s">
        <v>53</v>
      </c>
      <c r="O19" s="96">
        <f>SUMPRODUCT(C19:C23,D19:D23)/1000</f>
        <v>5</v>
      </c>
    </row>
    <row r="20" ht="12.75" customHeight="1">
      <c r="A20" s="43"/>
      <c r="B20" s="44"/>
      <c r="C20" s="3">
        <f>CEILING(C8*0.6,5)</f>
        <v>125</v>
      </c>
      <c r="D20" s="51">
        <v>10.0</v>
      </c>
      <c r="E20" s="44"/>
      <c r="F20" s="3">
        <f>CEILING(C8*0.625,5)</f>
        <v>130</v>
      </c>
      <c r="G20" s="51">
        <v>5.0</v>
      </c>
      <c r="H20" s="44"/>
      <c r="I20" s="3">
        <f>CEILING(C8*0.6,5)</f>
        <v>125</v>
      </c>
      <c r="J20" s="51">
        <v>3.0</v>
      </c>
      <c r="K20" s="44"/>
      <c r="L20" s="3">
        <f>CEILING(C8*0.5,5)</f>
        <v>105</v>
      </c>
      <c r="M20" s="51">
        <v>5.0</v>
      </c>
      <c r="N20" s="81" t="s">
        <v>54</v>
      </c>
      <c r="O20" s="97">
        <f>SUMPRODUCT(F19:F23,G19:G23)/1000</f>
        <v>4.025</v>
      </c>
    </row>
    <row r="21" ht="12.75" customHeight="1">
      <c r="A21" s="43"/>
      <c r="B21" s="44"/>
      <c r="C21" s="3">
        <f>CEILING(C8*0.6,5)</f>
        <v>125</v>
      </c>
      <c r="D21" s="51">
        <v>10.0</v>
      </c>
      <c r="E21" s="44"/>
      <c r="F21" s="3">
        <f>CEILING(C8*0.675,5)</f>
        <v>140</v>
      </c>
      <c r="G21" s="51">
        <v>10.0</v>
      </c>
      <c r="H21" s="44"/>
      <c r="I21" s="3">
        <f>CEILING(C8*0.7,5)</f>
        <v>145</v>
      </c>
      <c r="J21" s="51">
        <v>1.0</v>
      </c>
      <c r="K21" s="44"/>
      <c r="L21" s="3">
        <f>CEILING(C8*0.6,5)</f>
        <v>125</v>
      </c>
      <c r="M21" s="51">
        <v>5.0</v>
      </c>
      <c r="N21" s="81" t="s">
        <v>55</v>
      </c>
      <c r="O21" s="97">
        <f>SUMPRODUCT(I19:I23,J19:J23)/1000</f>
        <v>3.525</v>
      </c>
    </row>
    <row r="22" ht="12.75" customHeight="1">
      <c r="A22" s="43"/>
      <c r="B22" s="3"/>
      <c r="C22" s="3">
        <f>CEILING(C8*0.6,5)</f>
        <v>125</v>
      </c>
      <c r="D22" s="51">
        <v>10.0</v>
      </c>
      <c r="E22" s="3"/>
      <c r="F22" s="3">
        <f>CEILING(C8*0.675,5)</f>
        <v>140</v>
      </c>
      <c r="G22" s="51">
        <v>10.0</v>
      </c>
      <c r="H22" s="44" t="s">
        <v>35</v>
      </c>
      <c r="I22" s="44">
        <f>CEILING(C8*0.75,5)</f>
        <v>155</v>
      </c>
      <c r="J22" s="52">
        <v>16.0</v>
      </c>
      <c r="K22" s="3"/>
      <c r="L22" s="3" t="s">
        <v>36</v>
      </c>
      <c r="M22" s="51" t="s">
        <v>36</v>
      </c>
      <c r="N22" s="81" t="s">
        <v>56</v>
      </c>
      <c r="O22" s="97">
        <f>SUMPRODUCT(L19:L22, M19:M22)/1000</f>
        <v>1.575</v>
      </c>
    </row>
    <row r="23" ht="12.75" customHeight="1">
      <c r="A23" s="43"/>
      <c r="B23" s="53" t="s">
        <v>37</v>
      </c>
      <c r="C23" s="53">
        <f t="shared" ref="C23:C24" si="5">CEILING(C8*0.6,5)</f>
        <v>125</v>
      </c>
      <c r="D23" s="54" t="s">
        <v>38</v>
      </c>
      <c r="E23" s="53" t="s">
        <v>39</v>
      </c>
      <c r="F23" s="53">
        <f>CEILING(C8*0.675,5)</f>
        <v>140</v>
      </c>
      <c r="G23" s="54" t="s">
        <v>38</v>
      </c>
      <c r="H23" s="55"/>
      <c r="I23" s="55"/>
      <c r="J23" s="54" t="s">
        <v>36</v>
      </c>
      <c r="K23" s="55"/>
      <c r="L23" s="55" t="s">
        <v>36</v>
      </c>
      <c r="M23" s="56" t="s">
        <v>36</v>
      </c>
      <c r="N23" s="83" t="s">
        <v>57</v>
      </c>
      <c r="O23" s="98">
        <f>SUM(O19:O22)</f>
        <v>14.125</v>
      </c>
    </row>
    <row r="24" ht="12.75" customHeight="1">
      <c r="A24" s="43"/>
      <c r="B24" s="48" t="s">
        <v>20</v>
      </c>
      <c r="C24" s="49">
        <f t="shared" si="5"/>
        <v>85</v>
      </c>
      <c r="D24" s="50">
        <v>10.0</v>
      </c>
      <c r="E24" s="48" t="s">
        <v>20</v>
      </c>
      <c r="F24" s="49">
        <f>CEILING(C9*0.55,5)</f>
        <v>80</v>
      </c>
      <c r="G24" s="50">
        <v>5.0</v>
      </c>
      <c r="H24" s="48" t="s">
        <v>20</v>
      </c>
      <c r="I24" s="49">
        <f>CEILING(C9*0.5,5)</f>
        <v>70</v>
      </c>
      <c r="J24" s="50">
        <v>5.0</v>
      </c>
      <c r="K24" s="48" t="s">
        <v>20</v>
      </c>
      <c r="L24" s="49">
        <f>CEILING(C9*0.4,5)</f>
        <v>60</v>
      </c>
      <c r="M24" s="50">
        <v>5.0</v>
      </c>
      <c r="N24" s="79" t="s">
        <v>53</v>
      </c>
      <c r="O24" s="96">
        <f>SUMPRODUCT(C24:C28,D24:D28)/1000</f>
        <v>3.4</v>
      </c>
    </row>
    <row r="25" ht="12.75" customHeight="1">
      <c r="A25" s="43"/>
      <c r="B25" s="44"/>
      <c r="C25" s="3">
        <f>CEILING(C9*0.6,5)</f>
        <v>85</v>
      </c>
      <c r="D25" s="51">
        <v>10.0</v>
      </c>
      <c r="E25" s="44"/>
      <c r="F25" s="3">
        <f>CEILING(C9*0.625,5)</f>
        <v>90</v>
      </c>
      <c r="G25" s="51">
        <v>5.0</v>
      </c>
      <c r="H25" s="44"/>
      <c r="I25" s="3">
        <f>CEILING(C9*0.6,5)</f>
        <v>85</v>
      </c>
      <c r="J25" s="51">
        <v>3.0</v>
      </c>
      <c r="K25" s="44"/>
      <c r="L25" s="3">
        <f>CEILING(C9*0.5,5)</f>
        <v>70</v>
      </c>
      <c r="M25" s="51">
        <v>5.0</v>
      </c>
      <c r="N25" s="81" t="s">
        <v>54</v>
      </c>
      <c r="O25" s="97">
        <f>SUMPRODUCT(F24:F28,G24:G28)/1000</f>
        <v>2.75</v>
      </c>
    </row>
    <row r="26" ht="12.75" customHeight="1">
      <c r="A26" s="43"/>
      <c r="B26" s="44"/>
      <c r="C26" s="3">
        <f>CEILING(C9*0.6,5)</f>
        <v>85</v>
      </c>
      <c r="D26" s="51">
        <v>10.0</v>
      </c>
      <c r="E26" s="44"/>
      <c r="F26" s="3">
        <f>CEILING(C9*0.675,5)</f>
        <v>95</v>
      </c>
      <c r="G26" s="51">
        <v>10.0</v>
      </c>
      <c r="H26" s="44"/>
      <c r="I26" s="3">
        <f>CEILING(C9*0.7,5)</f>
        <v>100</v>
      </c>
      <c r="J26" s="51">
        <v>1.0</v>
      </c>
      <c r="K26" s="44"/>
      <c r="L26" s="3">
        <f>CEILING(C9*0.6,5)</f>
        <v>85</v>
      </c>
      <c r="M26" s="51">
        <v>5.0</v>
      </c>
      <c r="N26" s="81" t="s">
        <v>55</v>
      </c>
      <c r="O26" s="97">
        <f>SUMPRODUCT(I24:I28,J24:J28)/1000</f>
        <v>2.175</v>
      </c>
    </row>
    <row r="27" ht="12.75" customHeight="1">
      <c r="A27" s="43"/>
      <c r="B27" s="3"/>
      <c r="C27" s="3">
        <f>CEILING(C9*0.6,5)</f>
        <v>85</v>
      </c>
      <c r="D27" s="51">
        <v>10.0</v>
      </c>
      <c r="E27" s="3"/>
      <c r="F27" s="3">
        <f>CEILING(C9*0.675,5)</f>
        <v>95</v>
      </c>
      <c r="G27" s="51">
        <v>10.0</v>
      </c>
      <c r="H27" s="44" t="s">
        <v>35</v>
      </c>
      <c r="I27" s="44">
        <f>CEILING(C9*0.75,5)</f>
        <v>105</v>
      </c>
      <c r="J27" s="52">
        <v>14.0</v>
      </c>
      <c r="K27" s="3"/>
      <c r="L27" s="3" t="s">
        <v>36</v>
      </c>
      <c r="M27" s="51" t="s">
        <v>36</v>
      </c>
      <c r="N27" s="81" t="s">
        <v>56</v>
      </c>
      <c r="O27" s="97">
        <f>SUMPRODUCT(L24:L27, M24:M27)/1000</f>
        <v>1.075</v>
      </c>
    </row>
    <row r="28" ht="12.75" customHeight="1">
      <c r="A28" s="43"/>
      <c r="B28" s="53" t="s">
        <v>37</v>
      </c>
      <c r="C28" s="53">
        <f t="shared" ref="C28:C29" si="6">CEILING(C9*0.6,5)</f>
        <v>85</v>
      </c>
      <c r="D28" s="54" t="s">
        <v>38</v>
      </c>
      <c r="E28" s="53" t="s">
        <v>39</v>
      </c>
      <c r="F28" s="53">
        <f>CEILING(C9*0.675,5)</f>
        <v>95</v>
      </c>
      <c r="G28" s="54" t="s">
        <v>38</v>
      </c>
      <c r="H28" s="55"/>
      <c r="I28" s="55"/>
      <c r="J28" s="54" t="s">
        <v>36</v>
      </c>
      <c r="K28" s="55"/>
      <c r="L28" s="55" t="s">
        <v>36</v>
      </c>
      <c r="M28" s="56" t="s">
        <v>36</v>
      </c>
      <c r="N28" s="83" t="s">
        <v>57</v>
      </c>
      <c r="O28" s="98">
        <f>SUM(O24:O27)</f>
        <v>9.4</v>
      </c>
    </row>
    <row r="29" ht="12.75" customHeight="1">
      <c r="A29" s="43"/>
      <c r="B29" s="44" t="s">
        <v>22</v>
      </c>
      <c r="C29" s="3">
        <f t="shared" si="6"/>
        <v>180</v>
      </c>
      <c r="D29" s="50">
        <v>10.0</v>
      </c>
      <c r="E29" s="44" t="s">
        <v>22</v>
      </c>
      <c r="F29" s="3">
        <f>CEILING(C10*0.55,5)</f>
        <v>165</v>
      </c>
      <c r="G29" s="50">
        <v>5.0</v>
      </c>
      <c r="H29" s="44" t="s">
        <v>22</v>
      </c>
      <c r="I29" s="3">
        <f>CEILING(C10*0.5,5)</f>
        <v>150</v>
      </c>
      <c r="J29" s="50">
        <v>5.0</v>
      </c>
      <c r="K29" s="44" t="s">
        <v>22</v>
      </c>
      <c r="L29" s="3">
        <f>CEILING(C10*0.4,5)</f>
        <v>120</v>
      </c>
      <c r="M29" s="51">
        <v>5.0</v>
      </c>
      <c r="N29" s="79" t="s">
        <v>53</v>
      </c>
      <c r="O29" s="96">
        <f>SUMPRODUCT(C29:C33,D29:D33)/1000</f>
        <v>7.2</v>
      </c>
    </row>
    <row r="30" ht="12.75" customHeight="1">
      <c r="A30" s="43"/>
      <c r="B30" s="44"/>
      <c r="C30" s="3">
        <f>CEILING(C10*0.6,5)</f>
        <v>180</v>
      </c>
      <c r="D30" s="51">
        <v>10.0</v>
      </c>
      <c r="E30" s="44"/>
      <c r="F30" s="3">
        <f>CEILING(C10*0.625,5)</f>
        <v>190</v>
      </c>
      <c r="G30" s="51">
        <v>5.0</v>
      </c>
      <c r="H30" s="44"/>
      <c r="I30" s="3">
        <f>CEILING(C10*0.6,5)</f>
        <v>180</v>
      </c>
      <c r="J30" s="51">
        <v>3.0</v>
      </c>
      <c r="K30" s="44"/>
      <c r="L30" s="3">
        <f>CEILING(C10*0.5,5)</f>
        <v>150</v>
      </c>
      <c r="M30" s="51">
        <v>5.0</v>
      </c>
      <c r="N30" s="81" t="s">
        <v>54</v>
      </c>
      <c r="O30" s="97">
        <f>SUMPRODUCT(F29:F33,G29:G33)/1000</f>
        <v>5.875</v>
      </c>
    </row>
    <row r="31" ht="12.75" customHeight="1">
      <c r="A31" s="43"/>
      <c r="B31" s="44"/>
      <c r="C31" s="3">
        <f>CEILING(C10*0.6,5)</f>
        <v>180</v>
      </c>
      <c r="D31" s="51">
        <v>10.0</v>
      </c>
      <c r="E31" s="44"/>
      <c r="F31" s="3">
        <f>CEILING(C10*0.675,5)</f>
        <v>205</v>
      </c>
      <c r="G31" s="51">
        <v>10.0</v>
      </c>
      <c r="H31" s="44"/>
      <c r="I31" s="3">
        <f>CEILING(C10*0.7,5)</f>
        <v>210</v>
      </c>
      <c r="J31" s="51">
        <v>1.0</v>
      </c>
      <c r="K31" s="44"/>
      <c r="L31" s="3">
        <f>CEILING(C10*0.6,5)</f>
        <v>180</v>
      </c>
      <c r="M31" s="51">
        <v>5.0</v>
      </c>
      <c r="N31" s="81" t="s">
        <v>55</v>
      </c>
      <c r="O31" s="97">
        <f>SUMPRODUCT(I29:I33,J29:J33)/1000</f>
        <v>5.1</v>
      </c>
    </row>
    <row r="32" ht="12.75" customHeight="1">
      <c r="A32" s="43"/>
      <c r="B32" s="3"/>
      <c r="C32" s="3">
        <f>CEILING(C10*0.6,5)</f>
        <v>180</v>
      </c>
      <c r="D32" s="51">
        <v>10.0</v>
      </c>
      <c r="E32" s="3"/>
      <c r="F32" s="3">
        <f>CEILING(C10*0.675,5)</f>
        <v>205</v>
      </c>
      <c r="G32" s="51">
        <v>10.0</v>
      </c>
      <c r="H32" s="44" t="s">
        <v>35</v>
      </c>
      <c r="I32" s="44">
        <f>CEILING(C10*0.75,5)</f>
        <v>225</v>
      </c>
      <c r="J32" s="52">
        <v>16.0</v>
      </c>
      <c r="K32" s="3"/>
      <c r="L32" s="3" t="s">
        <v>36</v>
      </c>
      <c r="M32" s="51" t="s">
        <v>36</v>
      </c>
      <c r="N32" s="81" t="s">
        <v>56</v>
      </c>
      <c r="O32" s="97">
        <f>SUMPRODUCT(L29:L32, M29:M32)/1000</f>
        <v>2.25</v>
      </c>
    </row>
    <row r="33" ht="12.75" customHeight="1">
      <c r="A33" s="57"/>
      <c r="B33" s="53" t="s">
        <v>37</v>
      </c>
      <c r="C33" s="53">
        <f>CEILING(C10*0.6,5)</f>
        <v>180</v>
      </c>
      <c r="D33" s="54" t="s">
        <v>38</v>
      </c>
      <c r="E33" s="53" t="s">
        <v>39</v>
      </c>
      <c r="F33" s="53">
        <f>CEILING(C10*0.675,5)</f>
        <v>205</v>
      </c>
      <c r="G33" s="54" t="s">
        <v>38</v>
      </c>
      <c r="H33" s="55"/>
      <c r="I33" s="55"/>
      <c r="J33" s="54" t="s">
        <v>36</v>
      </c>
      <c r="K33" s="55"/>
      <c r="L33" s="55" t="s">
        <v>36</v>
      </c>
      <c r="M33" s="56" t="s">
        <v>36</v>
      </c>
      <c r="N33" s="83" t="s">
        <v>57</v>
      </c>
      <c r="O33" s="98">
        <f>SUM(O29:O32)</f>
        <v>20.425</v>
      </c>
    </row>
    <row r="34" ht="12.75" customHeight="1">
      <c r="A34" s="58"/>
      <c r="B34" s="3"/>
      <c r="C34" s="3"/>
      <c r="D34" s="44"/>
      <c r="E34" s="3"/>
      <c r="F34" s="44"/>
      <c r="G34" s="44"/>
      <c r="H34" s="3"/>
      <c r="I34" s="3"/>
      <c r="J34" s="44"/>
      <c r="K34" s="3"/>
      <c r="L34" s="3"/>
      <c r="M34" s="3"/>
    </row>
    <row r="35" ht="12.75" customHeight="1">
      <c r="A35" s="59"/>
      <c r="B35" s="60" t="s">
        <v>40</v>
      </c>
      <c r="C35" s="15"/>
      <c r="D35" s="61" t="s">
        <v>41</v>
      </c>
      <c r="E35" s="61" t="s">
        <v>42</v>
      </c>
      <c r="G35" s="62"/>
      <c r="H35" s="44"/>
      <c r="I35" s="3"/>
      <c r="J35" s="3"/>
      <c r="K35" s="3"/>
    </row>
    <row r="36" ht="12.75" customHeight="1">
      <c r="A36" s="59"/>
      <c r="B36" s="19" t="s">
        <v>15</v>
      </c>
      <c r="C36" s="20">
        <f>CEILING(((E36-D36)*2.5)+C7,5)</f>
        <v>215</v>
      </c>
      <c r="D36" s="44">
        <v>10.0</v>
      </c>
      <c r="E36" s="63">
        <f>J17</f>
        <v>17</v>
      </c>
      <c r="G36" s="3"/>
      <c r="H36" s="44"/>
      <c r="I36" s="3"/>
      <c r="J36" s="3"/>
      <c r="K36" s="3"/>
    </row>
    <row r="37" ht="12.75" customHeight="1">
      <c r="A37" s="59"/>
      <c r="B37" s="77" t="s">
        <v>60</v>
      </c>
      <c r="C37" s="27">
        <f>CEILING(((E37-D37)*5)+C8,5)</f>
        <v>235</v>
      </c>
      <c r="D37" s="44">
        <v>10.0</v>
      </c>
      <c r="E37" s="65">
        <f>J22</f>
        <v>16</v>
      </c>
      <c r="G37" s="3"/>
      <c r="H37" s="44"/>
      <c r="I37" s="3"/>
      <c r="J37" s="3"/>
      <c r="K37" s="3"/>
    </row>
    <row r="38" ht="12.75" customHeight="1">
      <c r="A38" s="59"/>
      <c r="B38" s="26" t="s">
        <v>20</v>
      </c>
      <c r="C38" s="27">
        <f>CEILING(((E38-D38)*2.5)+C9,5)</f>
        <v>150</v>
      </c>
      <c r="D38" s="44">
        <v>10.0</v>
      </c>
      <c r="E38" s="65">
        <f>J27</f>
        <v>14</v>
      </c>
      <c r="G38" s="3"/>
      <c r="H38" s="44"/>
      <c r="I38" s="3"/>
      <c r="J38" s="3"/>
      <c r="K38" s="3"/>
    </row>
    <row r="39" ht="12.75" customHeight="1">
      <c r="A39" s="59"/>
      <c r="B39" s="30" t="s">
        <v>22</v>
      </c>
      <c r="C39" s="31">
        <f>CEILING(((E39-D39)*5)+C10,5)</f>
        <v>330</v>
      </c>
      <c r="D39" s="66">
        <v>10.0</v>
      </c>
      <c r="E39" s="67">
        <f>J32</f>
        <v>16</v>
      </c>
      <c r="G39" s="3"/>
      <c r="H39" s="44"/>
      <c r="I39" s="3"/>
      <c r="J39" s="3"/>
      <c r="K39" s="3"/>
    </row>
    <row r="40" ht="12.75" customHeight="1">
      <c r="A40" s="59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9" t="s">
        <v>44</v>
      </c>
      <c r="B41" s="40" t="s">
        <v>29</v>
      </c>
      <c r="C41" s="8"/>
      <c r="D41" s="41"/>
      <c r="E41" s="42" t="s">
        <v>30</v>
      </c>
      <c r="F41" s="8"/>
      <c r="G41" s="9"/>
      <c r="H41" s="36" t="s">
        <v>31</v>
      </c>
      <c r="I41" s="8"/>
      <c r="J41" s="41"/>
      <c r="K41" s="42" t="s">
        <v>32</v>
      </c>
      <c r="L41" s="8"/>
      <c r="M41" s="9"/>
    </row>
    <row r="42" ht="15.75" customHeight="1">
      <c r="A42" s="43"/>
      <c r="B42" s="44"/>
      <c r="C42" s="45" t="s">
        <v>33</v>
      </c>
      <c r="D42" s="46" t="s">
        <v>34</v>
      </c>
      <c r="E42" s="47"/>
      <c r="F42" s="45" t="s">
        <v>33</v>
      </c>
      <c r="G42" s="46" t="s">
        <v>34</v>
      </c>
      <c r="H42" s="47"/>
      <c r="I42" s="45" t="s">
        <v>33</v>
      </c>
      <c r="J42" s="46" t="s">
        <v>34</v>
      </c>
      <c r="K42" s="47"/>
      <c r="L42" s="45" t="s">
        <v>33</v>
      </c>
      <c r="M42" s="46" t="s">
        <v>34</v>
      </c>
      <c r="O42" s="95" t="s">
        <v>61</v>
      </c>
    </row>
    <row r="43" ht="12.75" customHeight="1">
      <c r="A43" s="43"/>
      <c r="B43" s="48" t="s">
        <v>15</v>
      </c>
      <c r="C43" s="49">
        <f>CEILING(C36*0.65,5)</f>
        <v>140</v>
      </c>
      <c r="D43" s="50">
        <v>8.0</v>
      </c>
      <c r="E43" s="48" t="s">
        <v>15</v>
      </c>
      <c r="F43" s="49">
        <f>CEILING(C36*0.6,5)</f>
        <v>130</v>
      </c>
      <c r="G43" s="50">
        <v>3.0</v>
      </c>
      <c r="H43" s="48" t="s">
        <v>15</v>
      </c>
      <c r="I43" s="49">
        <f>CEILING(C36*0.5,5)</f>
        <v>110</v>
      </c>
      <c r="J43" s="50">
        <v>5.0</v>
      </c>
      <c r="K43" s="48" t="s">
        <v>15</v>
      </c>
      <c r="L43" s="49">
        <f>CEILING(C36*0.4,5)</f>
        <v>90</v>
      </c>
      <c r="M43" s="50">
        <v>5.0</v>
      </c>
      <c r="N43" s="79" t="s">
        <v>53</v>
      </c>
      <c r="O43" s="96">
        <f>SUMPRODUCT(C43:C47,D43:D47)/1000</f>
        <v>4.48</v>
      </c>
    </row>
    <row r="44" ht="12.75" customHeight="1">
      <c r="A44" s="43"/>
      <c r="B44" s="44"/>
      <c r="C44" s="3">
        <f>CEILING(C36*0.65,5)</f>
        <v>140</v>
      </c>
      <c r="D44" s="51">
        <v>8.0</v>
      </c>
      <c r="E44" s="3"/>
      <c r="F44" s="3">
        <f>CEILING(C36*0.675,5)</f>
        <v>150</v>
      </c>
      <c r="G44" s="51">
        <v>3.0</v>
      </c>
      <c r="H44" s="44"/>
      <c r="I44" s="3">
        <f>CEILING(C36*0.6,5)</f>
        <v>130</v>
      </c>
      <c r="J44" s="51">
        <v>3.0</v>
      </c>
      <c r="K44" s="44"/>
      <c r="L44" s="3">
        <f>CEILING(C36*0.5,5)</f>
        <v>110</v>
      </c>
      <c r="M44" s="51">
        <v>5.0</v>
      </c>
      <c r="N44" s="81" t="s">
        <v>54</v>
      </c>
      <c r="O44" s="97">
        <f>SUMPRODUCT(F43:F47,G43:G47)/1000</f>
        <v>3.4</v>
      </c>
    </row>
    <row r="45" ht="12.75" customHeight="1">
      <c r="A45" s="43"/>
      <c r="B45" s="44"/>
      <c r="C45" s="3">
        <f>CEILING(C36*0.65,5)</f>
        <v>140</v>
      </c>
      <c r="D45" s="51">
        <v>8.0</v>
      </c>
      <c r="E45" s="3"/>
      <c r="F45" s="3">
        <f>CEILING(C36*0.725,5)</f>
        <v>160</v>
      </c>
      <c r="G45" s="51">
        <v>8.0</v>
      </c>
      <c r="H45" s="44"/>
      <c r="I45" s="3">
        <f>CEILING(C36*0.7,5)</f>
        <v>155</v>
      </c>
      <c r="J45" s="51">
        <v>2.0</v>
      </c>
      <c r="K45" s="44"/>
      <c r="L45" s="3">
        <f>CEILING(C36*0.6,5)</f>
        <v>130</v>
      </c>
      <c r="M45" s="51">
        <v>5.0</v>
      </c>
      <c r="N45" s="81" t="s">
        <v>55</v>
      </c>
      <c r="O45" s="97">
        <f>SUMPRODUCT(I43:I47,J43:J47)/1000</f>
        <v>3.165</v>
      </c>
    </row>
    <row r="46" ht="12.75" customHeight="1">
      <c r="A46" s="43"/>
      <c r="B46" s="3"/>
      <c r="C46" s="3">
        <f>CEILING(C36*0.65,5)</f>
        <v>140</v>
      </c>
      <c r="D46" s="51">
        <v>8.0</v>
      </c>
      <c r="E46" s="3"/>
      <c r="F46" s="3">
        <f>CEILING(C36*0.725,5)</f>
        <v>160</v>
      </c>
      <c r="G46" s="51">
        <v>8.0</v>
      </c>
      <c r="H46" s="3"/>
      <c r="I46" s="3">
        <f>CEILING(C36*0.75,5)</f>
        <v>165</v>
      </c>
      <c r="J46" s="51">
        <v>1.0</v>
      </c>
      <c r="K46" s="3"/>
      <c r="L46" s="3" t="s">
        <v>36</v>
      </c>
      <c r="M46" s="51" t="s">
        <v>36</v>
      </c>
      <c r="N46" s="81" t="s">
        <v>56</v>
      </c>
      <c r="O46" s="97">
        <f>SUMPRODUCT(L43:L46, M43:M46)/1000</f>
        <v>1.65</v>
      </c>
    </row>
    <row r="47" ht="12.75" customHeight="1">
      <c r="A47" s="43"/>
      <c r="B47" s="53" t="s">
        <v>37</v>
      </c>
      <c r="C47" s="53">
        <f t="shared" ref="C47:C48" si="7">CEILING(C36*0.65,5)</f>
        <v>140</v>
      </c>
      <c r="D47" s="54" t="s">
        <v>45</v>
      </c>
      <c r="E47" s="53" t="s">
        <v>39</v>
      </c>
      <c r="F47" s="53">
        <f>CEILING(C36*0.725,5)</f>
        <v>160</v>
      </c>
      <c r="G47" s="54" t="s">
        <v>45</v>
      </c>
      <c r="H47" s="53" t="s">
        <v>35</v>
      </c>
      <c r="I47" s="53">
        <f>CEILING(C36*0.8,5)</f>
        <v>175</v>
      </c>
      <c r="J47" s="69">
        <v>10.0</v>
      </c>
      <c r="K47" s="55"/>
      <c r="L47" s="55" t="s">
        <v>36</v>
      </c>
      <c r="M47" s="56" t="s">
        <v>36</v>
      </c>
      <c r="N47" s="83" t="s">
        <v>57</v>
      </c>
      <c r="O47" s="98">
        <f>SUM(O43:O46)</f>
        <v>12.695</v>
      </c>
    </row>
    <row r="48" ht="12.75" customHeight="1">
      <c r="A48" s="43"/>
      <c r="B48" s="77" t="s">
        <v>60</v>
      </c>
      <c r="C48" s="49">
        <f t="shared" si="7"/>
        <v>155</v>
      </c>
      <c r="D48" s="50">
        <v>8.0</v>
      </c>
      <c r="E48" s="77" t="s">
        <v>60</v>
      </c>
      <c r="F48" s="49">
        <f>CEILING(C37*0.6,5)</f>
        <v>145</v>
      </c>
      <c r="G48" s="50">
        <v>3.0</v>
      </c>
      <c r="H48" s="77" t="s">
        <v>60</v>
      </c>
      <c r="I48" s="49">
        <f>CEILING(C37*0.5,5)</f>
        <v>120</v>
      </c>
      <c r="J48" s="50">
        <v>5.0</v>
      </c>
      <c r="K48" s="77" t="s">
        <v>60</v>
      </c>
      <c r="L48" s="49">
        <f>CEILING(C37*0.4,5)</f>
        <v>95</v>
      </c>
      <c r="M48" s="50">
        <v>5.0</v>
      </c>
      <c r="N48" s="79" t="s">
        <v>53</v>
      </c>
      <c r="O48" s="96">
        <f>SUMPRODUCT(C48:C52,D48:D52)/1000</f>
        <v>4.96</v>
      </c>
    </row>
    <row r="49" ht="12.75" customHeight="1">
      <c r="A49" s="43"/>
      <c r="B49" s="44"/>
      <c r="C49" s="3">
        <f>CEILING(C37*0.65,5)</f>
        <v>155</v>
      </c>
      <c r="D49" s="51">
        <v>8.0</v>
      </c>
      <c r="E49" s="44"/>
      <c r="F49" s="3">
        <f>CEILING(C37*0.675,5)</f>
        <v>160</v>
      </c>
      <c r="G49" s="51">
        <v>3.0</v>
      </c>
      <c r="H49" s="44"/>
      <c r="I49" s="3">
        <f>CEILING(C37*0.6,5)</f>
        <v>145</v>
      </c>
      <c r="J49" s="51">
        <v>3.0</v>
      </c>
      <c r="K49" s="44"/>
      <c r="L49" s="3">
        <f>CEILING(C37*0.5,5)</f>
        <v>120</v>
      </c>
      <c r="M49" s="51">
        <v>5.0</v>
      </c>
      <c r="N49" s="81" t="s">
        <v>54</v>
      </c>
      <c r="O49" s="97">
        <f>SUMPRODUCT(F48:F52,G48:G52)/1000</f>
        <v>3.715</v>
      </c>
    </row>
    <row r="50" ht="12.75" customHeight="1">
      <c r="A50" s="43"/>
      <c r="B50" s="44"/>
      <c r="C50" s="3">
        <f>CEILING(C37*0.65,5)</f>
        <v>155</v>
      </c>
      <c r="D50" s="51">
        <v>8.0</v>
      </c>
      <c r="E50" s="44"/>
      <c r="F50" s="3">
        <f>CEILING(C37*0.725,5)</f>
        <v>175</v>
      </c>
      <c r="G50" s="51">
        <v>8.0</v>
      </c>
      <c r="H50" s="44"/>
      <c r="I50" s="3">
        <f>CEILING(C37*0.7,5)</f>
        <v>165</v>
      </c>
      <c r="J50" s="51">
        <v>2.0</v>
      </c>
      <c r="K50" s="44"/>
      <c r="L50" s="3">
        <f>CEILING(C37*0.6,5)</f>
        <v>145</v>
      </c>
      <c r="M50" s="51">
        <v>5.0</v>
      </c>
      <c r="N50" s="81" t="s">
        <v>55</v>
      </c>
      <c r="O50" s="97">
        <f>SUMPRODUCT(I48:I52,J48:J52)/1000</f>
        <v>3.825</v>
      </c>
    </row>
    <row r="51" ht="12.75" customHeight="1">
      <c r="A51" s="43"/>
      <c r="B51" s="3"/>
      <c r="C51" s="3">
        <f>CEILING(C37*0.65,5)</f>
        <v>155</v>
      </c>
      <c r="D51" s="51">
        <v>8.0</v>
      </c>
      <c r="E51" s="3"/>
      <c r="F51" s="3">
        <f>CEILING(C37*0.725,5)</f>
        <v>175</v>
      </c>
      <c r="G51" s="51">
        <v>8.0</v>
      </c>
      <c r="H51" s="3"/>
      <c r="I51" s="3">
        <f>CEILING(C37*0.75,5)</f>
        <v>180</v>
      </c>
      <c r="J51" s="51">
        <v>1.0</v>
      </c>
      <c r="K51" s="3"/>
      <c r="L51" s="3" t="s">
        <v>36</v>
      </c>
      <c r="M51" s="51" t="s">
        <v>36</v>
      </c>
      <c r="N51" s="81" t="s">
        <v>56</v>
      </c>
      <c r="O51" s="97">
        <f>SUMPRODUCT(L48:L51, M48:M51)/1000</f>
        <v>1.8</v>
      </c>
    </row>
    <row r="52" ht="12.75" customHeight="1">
      <c r="A52" s="43"/>
      <c r="B52" s="53" t="s">
        <v>37</v>
      </c>
      <c r="C52" s="53">
        <f t="shared" ref="C52:C53" si="8">CEILING(C37*0.65,5)</f>
        <v>155</v>
      </c>
      <c r="D52" s="54" t="s">
        <v>45</v>
      </c>
      <c r="E52" s="53" t="s">
        <v>39</v>
      </c>
      <c r="F52" s="53">
        <f>CEILING(C37*0.725,5)</f>
        <v>175</v>
      </c>
      <c r="G52" s="54" t="s">
        <v>45</v>
      </c>
      <c r="H52" s="53" t="s">
        <v>35</v>
      </c>
      <c r="I52" s="53">
        <f>CEILING(C37*0.8,5)</f>
        <v>190</v>
      </c>
      <c r="J52" s="69">
        <v>12.0</v>
      </c>
      <c r="K52" s="55"/>
      <c r="L52" s="55" t="s">
        <v>36</v>
      </c>
      <c r="M52" s="56" t="s">
        <v>36</v>
      </c>
      <c r="N52" s="83" t="s">
        <v>57</v>
      </c>
      <c r="O52" s="98">
        <f>SUM(O48:O51)</f>
        <v>14.3</v>
      </c>
    </row>
    <row r="53" ht="12.75" customHeight="1">
      <c r="A53" s="43"/>
      <c r="B53" s="48" t="s">
        <v>20</v>
      </c>
      <c r="C53" s="49">
        <f t="shared" si="8"/>
        <v>100</v>
      </c>
      <c r="D53" s="50">
        <v>8.0</v>
      </c>
      <c r="E53" s="48" t="s">
        <v>20</v>
      </c>
      <c r="F53" s="49">
        <f>CEILING(C38*0.6,5)</f>
        <v>90</v>
      </c>
      <c r="G53" s="50">
        <v>3.0</v>
      </c>
      <c r="H53" s="48" t="s">
        <v>20</v>
      </c>
      <c r="I53" s="49">
        <f>CEILING(C38*0.5,5)</f>
        <v>75</v>
      </c>
      <c r="J53" s="50">
        <v>5.0</v>
      </c>
      <c r="K53" s="48" t="s">
        <v>20</v>
      </c>
      <c r="L53" s="49">
        <f>CEILING(C38*0.4,5)</f>
        <v>60</v>
      </c>
      <c r="M53" s="50">
        <v>5.0</v>
      </c>
      <c r="N53" s="79" t="s">
        <v>53</v>
      </c>
      <c r="O53" s="96">
        <f>SUMPRODUCT(C53:C57,D53:D57)/1000</f>
        <v>3.2</v>
      </c>
    </row>
    <row r="54" ht="12.75" customHeight="1">
      <c r="A54" s="43"/>
      <c r="B54" s="44"/>
      <c r="C54" s="3">
        <f>CEILING(C38*0.65,5)</f>
        <v>100</v>
      </c>
      <c r="D54" s="51">
        <v>8.0</v>
      </c>
      <c r="E54" s="44"/>
      <c r="F54" s="3">
        <f>CEILING(C38*0.675,5)</f>
        <v>105</v>
      </c>
      <c r="G54" s="51">
        <v>3.0</v>
      </c>
      <c r="H54" s="44"/>
      <c r="I54" s="3">
        <f>CEILING(C38*0.6,5)</f>
        <v>90</v>
      </c>
      <c r="J54" s="51">
        <v>3.0</v>
      </c>
      <c r="K54" s="44"/>
      <c r="L54" s="3">
        <f>CEILING(C38*0.5,5)</f>
        <v>75</v>
      </c>
      <c r="M54" s="51">
        <v>5.0</v>
      </c>
      <c r="N54" s="81" t="s">
        <v>54</v>
      </c>
      <c r="O54" s="97">
        <f>SUMPRODUCT(F53:F57,G53:G57)/1000</f>
        <v>2.345</v>
      </c>
    </row>
    <row r="55" ht="12.75" customHeight="1">
      <c r="A55" s="43"/>
      <c r="B55" s="44"/>
      <c r="C55" s="3">
        <f>CEILING(C38*0.65,5)</f>
        <v>100</v>
      </c>
      <c r="D55" s="51">
        <v>8.0</v>
      </c>
      <c r="E55" s="44"/>
      <c r="F55" s="3">
        <f>CEILING(C38*0.725,5)</f>
        <v>110</v>
      </c>
      <c r="G55" s="51">
        <v>8.0</v>
      </c>
      <c r="H55" s="44"/>
      <c r="I55" s="3">
        <f>CEILING(C38*0.7,5)</f>
        <v>105</v>
      </c>
      <c r="J55" s="51">
        <v>2.0</v>
      </c>
      <c r="K55" s="44"/>
      <c r="L55" s="3">
        <f>CEILING(C38*0.6,5)</f>
        <v>90</v>
      </c>
      <c r="M55" s="51">
        <v>5.0</v>
      </c>
      <c r="N55" s="81" t="s">
        <v>55</v>
      </c>
      <c r="O55" s="97">
        <f>SUMPRODUCT(I53:I57,J53:J57)/1000</f>
        <v>1.81</v>
      </c>
    </row>
    <row r="56" ht="12.75" customHeight="1">
      <c r="A56" s="43"/>
      <c r="B56" s="3"/>
      <c r="C56" s="3">
        <f>CEILING(C38*0.65,5)</f>
        <v>100</v>
      </c>
      <c r="D56" s="51">
        <v>8.0</v>
      </c>
      <c r="E56" s="3"/>
      <c r="F56" s="3">
        <f>CEILING(C38*0.725,5)</f>
        <v>110</v>
      </c>
      <c r="G56" s="51">
        <v>8.0</v>
      </c>
      <c r="H56" s="3"/>
      <c r="I56" s="3">
        <f>CEILING(C38*0.75,5)</f>
        <v>115</v>
      </c>
      <c r="J56" s="51">
        <v>1.0</v>
      </c>
      <c r="K56" s="3"/>
      <c r="L56" s="3" t="s">
        <v>36</v>
      </c>
      <c r="M56" s="51" t="s">
        <v>36</v>
      </c>
      <c r="N56" s="81" t="s">
        <v>56</v>
      </c>
      <c r="O56" s="97">
        <f>SUMPRODUCT(L53:L56, M53:M56)/1000</f>
        <v>1.125</v>
      </c>
    </row>
    <row r="57" ht="12.75" customHeight="1">
      <c r="A57" s="43"/>
      <c r="B57" s="53" t="s">
        <v>37</v>
      </c>
      <c r="C57" s="53">
        <f t="shared" ref="C57:C58" si="9">CEILING(C38*0.65,5)</f>
        <v>100</v>
      </c>
      <c r="D57" s="54" t="s">
        <v>45</v>
      </c>
      <c r="E57" s="53" t="s">
        <v>39</v>
      </c>
      <c r="F57" s="53">
        <f>CEILING(C38*0.725,5)</f>
        <v>110</v>
      </c>
      <c r="G57" s="54" t="s">
        <v>45</v>
      </c>
      <c r="H57" s="53" t="s">
        <v>35</v>
      </c>
      <c r="I57" s="53">
        <f>CEILING(C38*0.8,5)</f>
        <v>120</v>
      </c>
      <c r="J57" s="69">
        <v>7.0</v>
      </c>
      <c r="K57" s="55"/>
      <c r="L57" s="55" t="s">
        <v>36</v>
      </c>
      <c r="M57" s="56" t="s">
        <v>36</v>
      </c>
      <c r="N57" s="83" t="s">
        <v>57</v>
      </c>
      <c r="O57" s="98">
        <f>SUM(O53:O56)</f>
        <v>8.48</v>
      </c>
    </row>
    <row r="58" ht="12.75" customHeight="1">
      <c r="A58" s="43"/>
      <c r="B58" s="44" t="s">
        <v>22</v>
      </c>
      <c r="C58" s="3">
        <f t="shared" si="9"/>
        <v>215</v>
      </c>
      <c r="D58" s="50">
        <v>8.0</v>
      </c>
      <c r="E58" s="44" t="s">
        <v>22</v>
      </c>
      <c r="F58" s="49">
        <f>CEILING(C39*0.6,5)</f>
        <v>200</v>
      </c>
      <c r="G58" s="50">
        <v>3.0</v>
      </c>
      <c r="H58" s="44" t="s">
        <v>22</v>
      </c>
      <c r="I58" s="49">
        <f>CEILING(C39*0.5,5)</f>
        <v>165</v>
      </c>
      <c r="J58" s="50">
        <v>5.0</v>
      </c>
      <c r="K58" s="44" t="s">
        <v>22</v>
      </c>
      <c r="L58" s="3">
        <f>CEILING(C39*0.4,5)</f>
        <v>135</v>
      </c>
      <c r="M58" s="51">
        <v>5.0</v>
      </c>
      <c r="N58" s="79" t="s">
        <v>53</v>
      </c>
      <c r="O58" s="96">
        <f>SUMPRODUCT(C58:C62,D58:D62)/1000</f>
        <v>6.88</v>
      </c>
    </row>
    <row r="59" ht="12.75" customHeight="1">
      <c r="A59" s="43"/>
      <c r="B59" s="44"/>
      <c r="C59" s="3">
        <f>CEILING(C39*0.65,5)</f>
        <v>215</v>
      </c>
      <c r="D59" s="51">
        <v>8.0</v>
      </c>
      <c r="E59" s="44"/>
      <c r="F59" s="3">
        <f>CEILING(C39*0.675,5)</f>
        <v>225</v>
      </c>
      <c r="G59" s="51">
        <v>3.0</v>
      </c>
      <c r="H59" s="44"/>
      <c r="I59" s="3">
        <f>CEILING(C39*0.6,5)</f>
        <v>200</v>
      </c>
      <c r="J59" s="51">
        <v>3.0</v>
      </c>
      <c r="K59" s="44"/>
      <c r="L59" s="3">
        <f>CEILING(C39*0.5,5)</f>
        <v>165</v>
      </c>
      <c r="M59" s="51">
        <v>5.0</v>
      </c>
      <c r="N59" s="81" t="s">
        <v>54</v>
      </c>
      <c r="O59" s="97">
        <f>SUMPRODUCT(F58:F62,G58:G62)/1000</f>
        <v>5.115</v>
      </c>
    </row>
    <row r="60" ht="12.75" customHeight="1">
      <c r="A60" s="43"/>
      <c r="B60" s="44"/>
      <c r="C60" s="3">
        <f>CEILING(C39*0.65,5)</f>
        <v>215</v>
      </c>
      <c r="D60" s="51">
        <v>8.0</v>
      </c>
      <c r="E60" s="44"/>
      <c r="F60" s="3">
        <f>CEILING(C39*0.725,5)</f>
        <v>240</v>
      </c>
      <c r="G60" s="51">
        <v>8.0</v>
      </c>
      <c r="H60" s="44"/>
      <c r="I60" s="3">
        <f>CEILING(C39*0.7,5)</f>
        <v>235</v>
      </c>
      <c r="J60" s="51">
        <v>2.0</v>
      </c>
      <c r="K60" s="44"/>
      <c r="L60" s="3">
        <f>CEILING(C39*0.6,5)</f>
        <v>200</v>
      </c>
      <c r="M60" s="51">
        <v>5.0</v>
      </c>
      <c r="N60" s="81" t="s">
        <v>55</v>
      </c>
      <c r="O60" s="97">
        <f>SUMPRODUCT(I58:I62,J58:J62)/1000</f>
        <v>5.06</v>
      </c>
    </row>
    <row r="61" ht="12.75" customHeight="1">
      <c r="A61" s="43"/>
      <c r="B61" s="3"/>
      <c r="C61" s="3">
        <f>CEILING(C39*0.65,5)</f>
        <v>215</v>
      </c>
      <c r="D61" s="51">
        <v>8.0</v>
      </c>
      <c r="E61" s="3"/>
      <c r="F61" s="3">
        <f>CEILING(C39*0.725,5)</f>
        <v>240</v>
      </c>
      <c r="G61" s="51">
        <v>8.0</v>
      </c>
      <c r="H61" s="3"/>
      <c r="I61" s="3">
        <f>CEILING(C39*0.75,5)</f>
        <v>250</v>
      </c>
      <c r="J61" s="51">
        <v>1.0</v>
      </c>
      <c r="K61" s="3"/>
      <c r="L61" s="3" t="s">
        <v>36</v>
      </c>
      <c r="M61" s="51" t="s">
        <v>36</v>
      </c>
      <c r="N61" s="81" t="s">
        <v>56</v>
      </c>
      <c r="O61" s="97">
        <f>SUMPRODUCT(L58:L61, M58:M61)/1000</f>
        <v>2.5</v>
      </c>
    </row>
    <row r="62" ht="12.75" customHeight="1">
      <c r="A62" s="57"/>
      <c r="B62" s="53" t="s">
        <v>37</v>
      </c>
      <c r="C62" s="53">
        <f>CEILING(C39*0.65,5)</f>
        <v>215</v>
      </c>
      <c r="D62" s="54" t="s">
        <v>45</v>
      </c>
      <c r="E62" s="53" t="s">
        <v>39</v>
      </c>
      <c r="F62" s="53">
        <f>CEILING(C39*0.725,5)</f>
        <v>240</v>
      </c>
      <c r="G62" s="54" t="s">
        <v>45</v>
      </c>
      <c r="H62" s="53" t="s">
        <v>35</v>
      </c>
      <c r="I62" s="53">
        <f>CEILING(C39*0.8,5)</f>
        <v>265</v>
      </c>
      <c r="J62" s="69">
        <v>11.0</v>
      </c>
      <c r="K62" s="55"/>
      <c r="L62" s="55" t="s">
        <v>36</v>
      </c>
      <c r="M62" s="56" t="s">
        <v>36</v>
      </c>
      <c r="N62" s="83" t="s">
        <v>57</v>
      </c>
      <c r="O62" s="98">
        <f>SUM(O58:O61)</f>
        <v>19.555</v>
      </c>
    </row>
    <row r="63" ht="12.75" customHeight="1">
      <c r="A63" s="5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2.75" customHeight="1">
      <c r="A64" s="59"/>
      <c r="B64" s="60" t="s">
        <v>40</v>
      </c>
      <c r="C64" s="15"/>
      <c r="D64" s="61" t="s">
        <v>41</v>
      </c>
      <c r="E64" s="61" t="s">
        <v>42</v>
      </c>
      <c r="F64" s="3"/>
      <c r="G64" s="3"/>
      <c r="H64" s="3"/>
      <c r="I64" s="3"/>
      <c r="J64" s="3"/>
      <c r="K64" s="3"/>
      <c r="L64" s="3"/>
      <c r="M64" s="3"/>
    </row>
    <row r="65" ht="12.75" customHeight="1">
      <c r="A65" s="59"/>
      <c r="B65" s="19" t="s">
        <v>15</v>
      </c>
      <c r="C65" s="20">
        <f>CEILING(((E65-D65)*2.5)+C36,5)</f>
        <v>220</v>
      </c>
      <c r="D65" s="44">
        <v>8.0</v>
      </c>
      <c r="E65" s="63">
        <f>J47</f>
        <v>10</v>
      </c>
      <c r="F65" s="3"/>
      <c r="G65" s="3"/>
      <c r="H65" s="3"/>
      <c r="I65" s="3"/>
      <c r="J65" s="3"/>
      <c r="K65" s="3"/>
      <c r="L65" s="3"/>
      <c r="M65" s="3"/>
    </row>
    <row r="66" ht="12.75" customHeight="1">
      <c r="A66" s="59"/>
      <c r="B66" s="77" t="s">
        <v>60</v>
      </c>
      <c r="C66" s="27">
        <f>CEILING(((E66-D66)*5)+C37,5)</f>
        <v>255</v>
      </c>
      <c r="D66" s="44">
        <v>8.0</v>
      </c>
      <c r="E66" s="65">
        <f>J52</f>
        <v>12</v>
      </c>
      <c r="F66" s="3"/>
      <c r="G66" s="3"/>
      <c r="H66" s="3"/>
      <c r="I66" s="3"/>
      <c r="J66" s="3"/>
      <c r="K66" s="3"/>
      <c r="L66" s="3"/>
      <c r="M66" s="3"/>
    </row>
    <row r="67" ht="12.75" customHeight="1">
      <c r="A67" s="59"/>
      <c r="B67" s="26" t="s">
        <v>20</v>
      </c>
      <c r="C67" s="27">
        <f>CEILING(((E67-D67)*2.5)+C38,5)</f>
        <v>150</v>
      </c>
      <c r="D67" s="44">
        <v>8.0</v>
      </c>
      <c r="E67" s="65">
        <f>J57</f>
        <v>7</v>
      </c>
      <c r="F67" s="3"/>
      <c r="G67" s="3"/>
      <c r="H67" s="3"/>
      <c r="I67" s="3"/>
      <c r="J67" s="3"/>
      <c r="K67" s="3"/>
      <c r="L67" s="3"/>
      <c r="M67" s="3"/>
    </row>
    <row r="68" ht="12.75" customHeight="1">
      <c r="A68" s="59"/>
      <c r="B68" s="30" t="s">
        <v>22</v>
      </c>
      <c r="C68" s="31">
        <f>CEILING(((E68-D68)*5)+C39,5)</f>
        <v>345</v>
      </c>
      <c r="D68" s="66">
        <v>8.0</v>
      </c>
      <c r="E68" s="67">
        <f>J62</f>
        <v>11</v>
      </c>
      <c r="F68" s="3"/>
      <c r="G68" s="3"/>
      <c r="H68" s="3"/>
      <c r="I68" s="3"/>
      <c r="J68" s="3"/>
      <c r="K68" s="3"/>
      <c r="L68" s="3"/>
      <c r="M68" s="3"/>
    </row>
    <row r="69" ht="12.75" customHeight="1">
      <c r="A69" s="59"/>
    </row>
    <row r="70" ht="12.75" customHeight="1">
      <c r="A70" s="39" t="s">
        <v>46</v>
      </c>
      <c r="B70" s="40" t="s">
        <v>29</v>
      </c>
      <c r="C70" s="8"/>
      <c r="D70" s="41"/>
      <c r="E70" s="42" t="s">
        <v>30</v>
      </c>
      <c r="F70" s="8"/>
      <c r="G70" s="9"/>
      <c r="H70" s="36" t="s">
        <v>31</v>
      </c>
      <c r="I70" s="8"/>
      <c r="J70" s="41"/>
      <c r="K70" s="42" t="s">
        <v>32</v>
      </c>
      <c r="L70" s="8"/>
      <c r="M70" s="9"/>
    </row>
    <row r="71" ht="15.75" customHeight="1">
      <c r="A71" s="43"/>
      <c r="B71" s="44"/>
      <c r="C71" s="45" t="s">
        <v>33</v>
      </c>
      <c r="D71" s="46" t="s">
        <v>34</v>
      </c>
      <c r="E71" s="47"/>
      <c r="F71" s="45" t="s">
        <v>33</v>
      </c>
      <c r="G71" s="46" t="s">
        <v>34</v>
      </c>
      <c r="H71" s="47"/>
      <c r="I71" s="45" t="s">
        <v>33</v>
      </c>
      <c r="J71" s="45" t="s">
        <v>34</v>
      </c>
      <c r="K71" s="40"/>
      <c r="L71" s="70" t="s">
        <v>33</v>
      </c>
      <c r="M71" s="71" t="s">
        <v>34</v>
      </c>
      <c r="O71" s="95" t="s">
        <v>61</v>
      </c>
    </row>
    <row r="72" ht="12.75" customHeight="1">
      <c r="A72" s="43"/>
      <c r="B72" s="48" t="s">
        <v>15</v>
      </c>
      <c r="C72" s="49">
        <f>CEILING(C65*0.7,5)</f>
        <v>155</v>
      </c>
      <c r="D72" s="50">
        <v>5.0</v>
      </c>
      <c r="E72" s="48" t="s">
        <v>15</v>
      </c>
      <c r="F72" s="49">
        <f>CEILING(C65*0.65,5)</f>
        <v>145</v>
      </c>
      <c r="G72" s="50">
        <v>2.0</v>
      </c>
      <c r="H72" s="48" t="s">
        <v>15</v>
      </c>
      <c r="I72" s="49">
        <f>CEILING(C65*0.5,5)</f>
        <v>110</v>
      </c>
      <c r="J72" s="49">
        <v>5.0</v>
      </c>
      <c r="K72" s="19" t="s">
        <v>15</v>
      </c>
      <c r="L72" s="72">
        <f>CEILING(C65*0.4,5)</f>
        <v>90</v>
      </c>
      <c r="M72" s="20">
        <v>5.0</v>
      </c>
      <c r="N72" s="79" t="s">
        <v>53</v>
      </c>
      <c r="O72" s="96">
        <f>SUMPRODUCT(C72:C77,D72:D77)/1000</f>
        <v>3.875</v>
      </c>
    </row>
    <row r="73" ht="12.75" customHeight="1">
      <c r="A73" s="43"/>
      <c r="B73" s="44"/>
      <c r="C73" s="3">
        <f>CEILING(C65*0.7,5)</f>
        <v>155</v>
      </c>
      <c r="D73" s="51">
        <v>5.0</v>
      </c>
      <c r="E73" s="44"/>
      <c r="F73" s="3">
        <f>CEILING(C65*0.725,5)</f>
        <v>160</v>
      </c>
      <c r="G73" s="51">
        <v>2.0</v>
      </c>
      <c r="H73" s="44"/>
      <c r="I73" s="3">
        <f>CEILING(C65*0.6,5)</f>
        <v>135</v>
      </c>
      <c r="J73" s="3">
        <v>3.0</v>
      </c>
      <c r="K73" s="26"/>
      <c r="L73" s="3">
        <f>CEILING(C65*0.5,5)</f>
        <v>110</v>
      </c>
      <c r="M73" s="27">
        <v>5.0</v>
      </c>
      <c r="N73" s="81" t="s">
        <v>54</v>
      </c>
      <c r="O73" s="97">
        <f>SUMPRODUCT(F72:F77,G72:G77)/1000</f>
        <v>3.235</v>
      </c>
    </row>
    <row r="74" ht="12.75" customHeight="1">
      <c r="A74" s="43"/>
      <c r="B74" s="44"/>
      <c r="C74" s="3">
        <f>CEILING(C65*0.7,5)</f>
        <v>155</v>
      </c>
      <c r="D74" s="51">
        <v>5.0</v>
      </c>
      <c r="E74" s="44"/>
      <c r="F74" s="3">
        <f>CEILING(C65*0.775,5)</f>
        <v>175</v>
      </c>
      <c r="G74" s="51">
        <v>5.0</v>
      </c>
      <c r="H74" s="44"/>
      <c r="I74" s="3">
        <f>CEILING(C65*0.7,5)</f>
        <v>155</v>
      </c>
      <c r="J74" s="3">
        <v>2.0</v>
      </c>
      <c r="K74" s="26"/>
      <c r="L74" s="3">
        <f>CEILING(C65*0.6,5)</f>
        <v>135</v>
      </c>
      <c r="M74" s="27">
        <v>5.0</v>
      </c>
      <c r="N74" s="81" t="s">
        <v>55</v>
      </c>
      <c r="O74" s="97">
        <f>SUMPRODUCT(I72:I77,J72:J77)/1000</f>
        <v>2.56</v>
      </c>
    </row>
    <row r="75" ht="12.75" customHeight="1">
      <c r="A75" s="43"/>
      <c r="B75" s="44"/>
      <c r="C75" s="3">
        <f>CEILING(C65*0.7,5)</f>
        <v>155</v>
      </c>
      <c r="D75" s="51">
        <v>5.0</v>
      </c>
      <c r="E75" s="44"/>
      <c r="F75" s="3">
        <f>CEILING(C65*0.775,5)</f>
        <v>175</v>
      </c>
      <c r="G75" s="51">
        <v>5.0</v>
      </c>
      <c r="H75" s="44"/>
      <c r="I75" s="3">
        <f>CEILING(C65*0.75,5)</f>
        <v>165</v>
      </c>
      <c r="J75" s="3">
        <v>1.0</v>
      </c>
      <c r="K75" s="26"/>
      <c r="L75" s="3"/>
      <c r="M75" s="27" t="s">
        <v>36</v>
      </c>
      <c r="N75" s="81" t="s">
        <v>56</v>
      </c>
      <c r="O75" s="97">
        <f>SUMPRODUCT(L72:L75, M72:M75)/1000</f>
        <v>1.675</v>
      </c>
    </row>
    <row r="76" ht="12.75" customHeight="1">
      <c r="A76" s="43"/>
      <c r="B76" s="3"/>
      <c r="C76" s="3">
        <f>CEILING(C65*0.7,5)</f>
        <v>155</v>
      </c>
      <c r="D76" s="51">
        <v>5.0</v>
      </c>
      <c r="E76" s="3"/>
      <c r="F76" s="3">
        <f>CEILING(C65*0.775,5)</f>
        <v>175</v>
      </c>
      <c r="G76" s="51">
        <v>5.0</v>
      </c>
      <c r="H76" s="3"/>
      <c r="I76" s="3">
        <f>CEILING(C65*0.8,5)</f>
        <v>180</v>
      </c>
      <c r="J76" s="3">
        <v>1.0</v>
      </c>
      <c r="K76" s="73"/>
      <c r="L76" s="3"/>
      <c r="M76" s="27" t="s">
        <v>36</v>
      </c>
      <c r="N76" s="83" t="s">
        <v>57</v>
      </c>
      <c r="O76" s="98">
        <f>SUM(O72:O75)</f>
        <v>11.345</v>
      </c>
    </row>
    <row r="77" ht="12.75" customHeight="1">
      <c r="A77" s="43"/>
      <c r="B77" s="53" t="s">
        <v>37</v>
      </c>
      <c r="C77" s="53">
        <f t="shared" ref="C77:C78" si="10">CEILING(C65*0.7,5)</f>
        <v>155</v>
      </c>
      <c r="D77" s="54" t="s">
        <v>47</v>
      </c>
      <c r="E77" s="53" t="s">
        <v>39</v>
      </c>
      <c r="F77" s="53">
        <f>CEILING(C65*0.775,5)</f>
        <v>175</v>
      </c>
      <c r="G77" s="54" t="s">
        <v>47</v>
      </c>
      <c r="H77" s="53" t="s">
        <v>35</v>
      </c>
      <c r="I77" s="53">
        <f>CEILING(C65*0.85,5)</f>
        <v>190</v>
      </c>
      <c r="J77" s="74">
        <v>5.0</v>
      </c>
      <c r="K77" s="75"/>
      <c r="L77" s="76"/>
      <c r="M77" s="31" t="s">
        <v>36</v>
      </c>
    </row>
    <row r="78" ht="12.75" customHeight="1">
      <c r="A78" s="43"/>
      <c r="B78" s="77" t="s">
        <v>60</v>
      </c>
      <c r="C78" s="49">
        <f t="shared" si="10"/>
        <v>180</v>
      </c>
      <c r="D78" s="50">
        <v>5.0</v>
      </c>
      <c r="E78" s="77" t="s">
        <v>60</v>
      </c>
      <c r="F78" s="49">
        <f>CEILING(C66*0.65,5)</f>
        <v>170</v>
      </c>
      <c r="G78" s="50">
        <v>2.0</v>
      </c>
      <c r="H78" s="77" t="s">
        <v>60</v>
      </c>
      <c r="I78" s="49">
        <f>CEILING(C66*0.5,5)</f>
        <v>130</v>
      </c>
      <c r="J78" s="49">
        <v>5.0</v>
      </c>
      <c r="K78" s="77" t="s">
        <v>60</v>
      </c>
      <c r="L78" s="72">
        <f>CEILING(C66*0.4,5)</f>
        <v>105</v>
      </c>
      <c r="M78" s="20">
        <v>5.0</v>
      </c>
      <c r="N78" s="79" t="s">
        <v>53</v>
      </c>
      <c r="O78" s="96">
        <f>SUMPRODUCT(C78:C83,D78:D83)/1000</f>
        <v>4.5</v>
      </c>
    </row>
    <row r="79" ht="12.75" customHeight="1">
      <c r="A79" s="43"/>
      <c r="B79" s="44"/>
      <c r="C79" s="3">
        <f>CEILING(C66*0.7,5)</f>
        <v>180</v>
      </c>
      <c r="D79" s="51">
        <v>5.0</v>
      </c>
      <c r="E79" s="44"/>
      <c r="F79" s="3">
        <f>CEILING(C66*0.725,5)</f>
        <v>185</v>
      </c>
      <c r="G79" s="51">
        <v>2.0</v>
      </c>
      <c r="H79" s="44"/>
      <c r="I79" s="3">
        <f>CEILING(C66*0.6,5)</f>
        <v>155</v>
      </c>
      <c r="J79" s="3">
        <v>3.0</v>
      </c>
      <c r="K79" s="26"/>
      <c r="L79" s="3">
        <f>CEILING(C66*0.5,5)</f>
        <v>130</v>
      </c>
      <c r="M79" s="27">
        <v>5.0</v>
      </c>
      <c r="N79" s="81" t="s">
        <v>54</v>
      </c>
      <c r="O79" s="97">
        <f>SUMPRODUCT(F78:F83,G78:G83)/1000</f>
        <v>3.71</v>
      </c>
    </row>
    <row r="80" ht="12.75" customHeight="1">
      <c r="A80" s="43"/>
      <c r="B80" s="44"/>
      <c r="C80" s="3">
        <f>CEILING(C66*0.7,5)</f>
        <v>180</v>
      </c>
      <c r="D80" s="51">
        <v>5.0</v>
      </c>
      <c r="E80" s="44"/>
      <c r="F80" s="3">
        <f>CEILING(C66*0.775,5)</f>
        <v>200</v>
      </c>
      <c r="G80" s="51">
        <v>5.0</v>
      </c>
      <c r="H80" s="44"/>
      <c r="I80" s="3">
        <f>CEILING(C66*0.7,5)</f>
        <v>180</v>
      </c>
      <c r="J80" s="3">
        <v>2.0</v>
      </c>
      <c r="K80" s="26"/>
      <c r="L80" s="3">
        <f>CEILING(C66*0.6,5)</f>
        <v>155</v>
      </c>
      <c r="M80" s="27">
        <v>5.0</v>
      </c>
      <c r="N80" s="81" t="s">
        <v>55</v>
      </c>
      <c r="O80" s="97">
        <f>SUMPRODUCT(I78:I83,J78:J83)/1000</f>
        <v>2.755</v>
      </c>
    </row>
    <row r="81" ht="12.75" customHeight="1">
      <c r="A81" s="43"/>
      <c r="B81" s="44"/>
      <c r="C81" s="3">
        <f>CEILING(C66*0.7,5)</f>
        <v>180</v>
      </c>
      <c r="D81" s="51">
        <v>5.0</v>
      </c>
      <c r="E81" s="44"/>
      <c r="F81" s="3">
        <f>CEILING(C66*0.775,5)</f>
        <v>200</v>
      </c>
      <c r="G81" s="51">
        <v>5.0</v>
      </c>
      <c r="H81" s="44"/>
      <c r="I81" s="3">
        <f>CEILING(C66*0.75,5)</f>
        <v>195</v>
      </c>
      <c r="J81" s="3">
        <v>1.0</v>
      </c>
      <c r="K81" s="26"/>
      <c r="L81" s="3"/>
      <c r="M81" s="27" t="s">
        <v>36</v>
      </c>
      <c r="N81" s="81" t="s">
        <v>56</v>
      </c>
      <c r="O81" s="97">
        <f>SUMPRODUCT(L78:L81, M78:M81)/1000</f>
        <v>1.95</v>
      </c>
    </row>
    <row r="82" ht="12.75" customHeight="1">
      <c r="A82" s="43"/>
      <c r="B82" s="3"/>
      <c r="C82" s="3">
        <f>CEILING(C66*0.7,5)</f>
        <v>180</v>
      </c>
      <c r="D82" s="51">
        <v>5.0</v>
      </c>
      <c r="E82" s="3"/>
      <c r="F82" s="3">
        <f>CEILING(C66*0.775,5)</f>
        <v>200</v>
      </c>
      <c r="G82" s="51">
        <v>5.0</v>
      </c>
      <c r="H82" s="3"/>
      <c r="I82" s="3">
        <f>CEILING(C66*0.8,5)</f>
        <v>205</v>
      </c>
      <c r="J82" s="3">
        <v>1.0</v>
      </c>
      <c r="K82" s="73"/>
      <c r="L82" s="3"/>
      <c r="M82" s="27" t="s">
        <v>36</v>
      </c>
      <c r="N82" s="83" t="s">
        <v>57</v>
      </c>
      <c r="O82" s="98">
        <f>SUM(O78:O81)</f>
        <v>12.915</v>
      </c>
    </row>
    <row r="83" ht="12.75" customHeight="1">
      <c r="A83" s="43"/>
      <c r="B83" s="53" t="s">
        <v>37</v>
      </c>
      <c r="C83" s="53">
        <f t="shared" ref="C83:C84" si="11">CEILING(C66*0.7,5)</f>
        <v>180</v>
      </c>
      <c r="D83" s="54" t="s">
        <v>47</v>
      </c>
      <c r="E83" s="53" t="s">
        <v>39</v>
      </c>
      <c r="F83" s="53">
        <f>CEILING(C66*0.775,5)</f>
        <v>200</v>
      </c>
      <c r="G83" s="54" t="s">
        <v>47</v>
      </c>
      <c r="H83" s="53" t="s">
        <v>35</v>
      </c>
      <c r="I83" s="53">
        <f>CEILING(C66*0.85,5)</f>
        <v>220</v>
      </c>
      <c r="J83" s="74">
        <v>4.0</v>
      </c>
      <c r="K83" s="75"/>
      <c r="L83" s="76"/>
      <c r="M83" s="31" t="s">
        <v>36</v>
      </c>
    </row>
    <row r="84" ht="12.75" customHeight="1">
      <c r="A84" s="43"/>
      <c r="B84" s="48" t="s">
        <v>20</v>
      </c>
      <c r="C84" s="49">
        <f t="shared" si="11"/>
        <v>105</v>
      </c>
      <c r="D84" s="50">
        <v>5.0</v>
      </c>
      <c r="E84" s="48" t="s">
        <v>20</v>
      </c>
      <c r="F84" s="49">
        <f>CEILING(C67*0.65,5)</f>
        <v>100</v>
      </c>
      <c r="G84" s="50">
        <v>2.0</v>
      </c>
      <c r="H84" s="48" t="s">
        <v>20</v>
      </c>
      <c r="I84" s="49">
        <f>CEILING(C67*0.5,5)</f>
        <v>75</v>
      </c>
      <c r="J84" s="49">
        <v>5.0</v>
      </c>
      <c r="K84" s="19" t="s">
        <v>20</v>
      </c>
      <c r="L84" s="72">
        <f>CEILING(C67*0.4,5)</f>
        <v>60</v>
      </c>
      <c r="M84" s="20">
        <v>5.0</v>
      </c>
      <c r="N84" s="79" t="s">
        <v>53</v>
      </c>
      <c r="O84" s="96">
        <f>SUMPRODUCT(C84:C89,D84:D89)/1000</f>
        <v>2.625</v>
      </c>
    </row>
    <row r="85" ht="12.75" customHeight="1">
      <c r="A85" s="43"/>
      <c r="B85" s="3"/>
      <c r="C85" s="3">
        <f>CEILING(C67*0.7,5)</f>
        <v>105</v>
      </c>
      <c r="D85" s="51">
        <v>5.0</v>
      </c>
      <c r="E85" s="3"/>
      <c r="F85" s="3">
        <f>CEILING(C67*0.725,5)</f>
        <v>110</v>
      </c>
      <c r="G85" s="51">
        <v>2.0</v>
      </c>
      <c r="H85" s="3"/>
      <c r="I85" s="3">
        <f>CEILING(C67*0.6,5)</f>
        <v>90</v>
      </c>
      <c r="J85" s="3">
        <v>3.0</v>
      </c>
      <c r="K85" s="73"/>
      <c r="L85" s="3">
        <f>CEILING(C67*0.5,5)</f>
        <v>75</v>
      </c>
      <c r="M85" s="27">
        <v>5.0</v>
      </c>
      <c r="N85" s="81" t="s">
        <v>54</v>
      </c>
      <c r="O85" s="97">
        <f>SUMPRODUCT(F84:F89,G84:G89)/1000</f>
        <v>2.22</v>
      </c>
    </row>
    <row r="86" ht="12.75" customHeight="1">
      <c r="A86" s="43"/>
      <c r="B86" s="3"/>
      <c r="C86" s="3">
        <f>CEILING(C67*0.7,5)</f>
        <v>105</v>
      </c>
      <c r="D86" s="51">
        <v>5.0</v>
      </c>
      <c r="E86" s="3"/>
      <c r="F86" s="3">
        <f>CEILING(C67*0.775,5)</f>
        <v>120</v>
      </c>
      <c r="G86" s="51">
        <v>5.0</v>
      </c>
      <c r="H86" s="3"/>
      <c r="I86" s="3">
        <f>CEILING(C67*0.7,5)</f>
        <v>105</v>
      </c>
      <c r="J86" s="3">
        <v>2.0</v>
      </c>
      <c r="K86" s="73"/>
      <c r="L86" s="3">
        <f>CEILING(C67*0.6,5)</f>
        <v>90</v>
      </c>
      <c r="M86" s="27">
        <v>5.0</v>
      </c>
      <c r="N86" s="81" t="s">
        <v>55</v>
      </c>
      <c r="O86" s="97">
        <f>SUMPRODUCT(I84:I89,J84:J89)/1000</f>
        <v>1.61</v>
      </c>
    </row>
    <row r="87" ht="12.75" customHeight="1">
      <c r="A87" s="43"/>
      <c r="B87" s="3"/>
      <c r="C87" s="3">
        <f>CEILING(C67*0.7,5)</f>
        <v>105</v>
      </c>
      <c r="D87" s="51">
        <v>5.0</v>
      </c>
      <c r="E87" s="3"/>
      <c r="F87" s="3">
        <f>CEILING(C67*0.775,5)</f>
        <v>120</v>
      </c>
      <c r="G87" s="51">
        <v>5.0</v>
      </c>
      <c r="H87" s="3"/>
      <c r="I87" s="3">
        <f>CEILING(C67*0.75,5)</f>
        <v>115</v>
      </c>
      <c r="J87" s="3">
        <v>1.0</v>
      </c>
      <c r="K87" s="73"/>
      <c r="L87" s="3"/>
      <c r="M87" s="27" t="s">
        <v>36</v>
      </c>
      <c r="N87" s="81" t="s">
        <v>56</v>
      </c>
      <c r="O87" s="97">
        <f>SUMPRODUCT(L84:L87, M84:M87)/1000</f>
        <v>1.125</v>
      </c>
    </row>
    <row r="88" ht="12.75" customHeight="1">
      <c r="A88" s="43"/>
      <c r="B88" s="3"/>
      <c r="C88" s="3">
        <f>CEILING(C67*0.7,5)</f>
        <v>105</v>
      </c>
      <c r="D88" s="51">
        <v>5.0</v>
      </c>
      <c r="E88" s="3"/>
      <c r="F88" s="3">
        <f>CEILING(C67*0.775,5)</f>
        <v>120</v>
      </c>
      <c r="G88" s="51">
        <v>5.0</v>
      </c>
      <c r="H88" s="3"/>
      <c r="I88" s="3">
        <f>CEILING(C67*0.8,5)</f>
        <v>120</v>
      </c>
      <c r="J88" s="3">
        <v>1.0</v>
      </c>
      <c r="K88" s="73"/>
      <c r="L88" s="3"/>
      <c r="M88" s="27" t="s">
        <v>36</v>
      </c>
      <c r="N88" s="83" t="s">
        <v>57</v>
      </c>
      <c r="O88" s="98">
        <f>SUM(O84:O87)</f>
        <v>7.58</v>
      </c>
    </row>
    <row r="89" ht="12.75" customHeight="1">
      <c r="A89" s="43"/>
      <c r="B89" s="53" t="s">
        <v>37</v>
      </c>
      <c r="C89" s="53">
        <f t="shared" ref="C89:C90" si="12">CEILING(C67*0.7,5)</f>
        <v>105</v>
      </c>
      <c r="D89" s="54" t="s">
        <v>47</v>
      </c>
      <c r="E89" s="53" t="s">
        <v>39</v>
      </c>
      <c r="F89" s="53">
        <f>CEILING(C67*0.775,5)</f>
        <v>120</v>
      </c>
      <c r="G89" s="54" t="s">
        <v>47</v>
      </c>
      <c r="H89" s="53" t="s">
        <v>35</v>
      </c>
      <c r="I89" s="53">
        <f>CEILING(C67*0.85,5)</f>
        <v>130</v>
      </c>
      <c r="J89" s="74">
        <v>4.0</v>
      </c>
      <c r="K89" s="75"/>
      <c r="L89" s="76"/>
      <c r="M89" s="31" t="s">
        <v>36</v>
      </c>
    </row>
    <row r="90" ht="12.75" customHeight="1">
      <c r="A90" s="43"/>
      <c r="B90" s="44" t="s">
        <v>22</v>
      </c>
      <c r="C90" s="49">
        <f t="shared" si="12"/>
        <v>245</v>
      </c>
      <c r="D90" s="50">
        <v>5.0</v>
      </c>
      <c r="E90" s="44" t="s">
        <v>22</v>
      </c>
      <c r="F90" s="49">
        <f>CEILING(C68*0.65,5)</f>
        <v>225</v>
      </c>
      <c r="G90" s="51">
        <v>2.0</v>
      </c>
      <c r="H90" s="44" t="s">
        <v>22</v>
      </c>
      <c r="I90" s="49">
        <f>CEILING(C68*0.5,5)</f>
        <v>175</v>
      </c>
      <c r="J90" s="49">
        <v>5.0</v>
      </c>
      <c r="K90" s="19" t="s">
        <v>22</v>
      </c>
      <c r="L90" s="72">
        <f>CEILING(C68*0.4,5)</f>
        <v>140</v>
      </c>
      <c r="M90" s="20">
        <v>5.0</v>
      </c>
      <c r="N90" s="79" t="s">
        <v>53</v>
      </c>
      <c r="O90" s="96">
        <f>SUMPRODUCT(C90:C95,D90:D95)/1000</f>
        <v>6.125</v>
      </c>
    </row>
    <row r="91" ht="12.75" customHeight="1">
      <c r="A91" s="43"/>
      <c r="B91" s="44"/>
      <c r="C91" s="3">
        <f>CEILING(C68*0.7,5)</f>
        <v>245</v>
      </c>
      <c r="D91" s="51">
        <v>5.0</v>
      </c>
      <c r="E91" s="44"/>
      <c r="F91" s="3">
        <f>CEILING(C68*0.725,5)</f>
        <v>255</v>
      </c>
      <c r="G91" s="51">
        <v>2.0</v>
      </c>
      <c r="H91" s="44"/>
      <c r="I91" s="3">
        <f>CEILING(C68*0.6,5)</f>
        <v>210</v>
      </c>
      <c r="J91" s="3">
        <v>3.0</v>
      </c>
      <c r="K91" s="26"/>
      <c r="L91" s="3">
        <f>CEILING(C68*0.5,5)</f>
        <v>175</v>
      </c>
      <c r="M91" s="27">
        <v>5.0</v>
      </c>
      <c r="N91" s="81" t="s">
        <v>54</v>
      </c>
      <c r="O91" s="97">
        <f>SUMPRODUCT(F90:F95,G90:G95)/1000</f>
        <v>5.01</v>
      </c>
    </row>
    <row r="92" ht="12.75" customHeight="1">
      <c r="A92" s="43"/>
      <c r="B92" s="44"/>
      <c r="C92" s="3">
        <f>CEILING(C68*0.7,5)</f>
        <v>245</v>
      </c>
      <c r="D92" s="51">
        <v>5.0</v>
      </c>
      <c r="E92" s="44"/>
      <c r="F92" s="3">
        <f>CEILING(C68*0.775,5)</f>
        <v>270</v>
      </c>
      <c r="G92" s="51">
        <v>5.0</v>
      </c>
      <c r="H92" s="44"/>
      <c r="I92" s="3">
        <f>CEILING(C68*0.7,5)</f>
        <v>245</v>
      </c>
      <c r="J92" s="3">
        <v>2.0</v>
      </c>
      <c r="K92" s="26"/>
      <c r="L92" s="3">
        <f>CEILING(C68*0.6,5)</f>
        <v>210</v>
      </c>
      <c r="M92" s="27">
        <v>5.0</v>
      </c>
      <c r="N92" s="81" t="s">
        <v>55</v>
      </c>
      <c r="O92" s="97">
        <f>SUMPRODUCT(I90:I95,J90:J95)/1000</f>
        <v>3.715</v>
      </c>
    </row>
    <row r="93" ht="12.75" customHeight="1">
      <c r="A93" s="43"/>
      <c r="B93" s="44"/>
      <c r="C93" s="3">
        <f>CEILING(C68*0.7,5)</f>
        <v>245</v>
      </c>
      <c r="D93" s="51">
        <v>5.0</v>
      </c>
      <c r="E93" s="44"/>
      <c r="F93" s="3">
        <f>CEILING(C68*0.775,5)</f>
        <v>270</v>
      </c>
      <c r="G93" s="51">
        <v>5.0</v>
      </c>
      <c r="H93" s="44"/>
      <c r="I93" s="3">
        <f>CEILING(C68*0.75,5)</f>
        <v>260</v>
      </c>
      <c r="J93" s="3">
        <v>1.0</v>
      </c>
      <c r="K93" s="26"/>
      <c r="L93" s="3"/>
      <c r="M93" s="27" t="s">
        <v>36</v>
      </c>
      <c r="N93" s="81" t="s">
        <v>56</v>
      </c>
      <c r="O93" s="97">
        <f>SUMPRODUCT(L90:L93, M90:M93)/1000</f>
        <v>2.625</v>
      </c>
    </row>
    <row r="94" ht="12.75" customHeight="1">
      <c r="A94" s="43"/>
      <c r="B94" s="3"/>
      <c r="C94" s="3">
        <f>CEILING(C68*0.7,5)</f>
        <v>245</v>
      </c>
      <c r="D94" s="51">
        <v>5.0</v>
      </c>
      <c r="E94" s="3"/>
      <c r="F94" s="3">
        <f>CEILING(C68*0.775,5)</f>
        <v>270</v>
      </c>
      <c r="G94" s="51">
        <v>5.0</v>
      </c>
      <c r="H94" s="3"/>
      <c r="I94" s="3">
        <f>CEILING(C68*0.8,5)</f>
        <v>280</v>
      </c>
      <c r="J94" s="3">
        <v>1.0</v>
      </c>
      <c r="K94" s="73"/>
      <c r="L94" s="3"/>
      <c r="M94" s="27" t="s">
        <v>36</v>
      </c>
      <c r="N94" s="83" t="s">
        <v>57</v>
      </c>
      <c r="O94" s="98">
        <f>SUM(O90:O93)</f>
        <v>17.475</v>
      </c>
    </row>
    <row r="95" ht="12.75" customHeight="1">
      <c r="A95" s="57"/>
      <c r="B95" s="53" t="s">
        <v>37</v>
      </c>
      <c r="C95" s="53">
        <f>CEILING(C68*0.7,5)</f>
        <v>245</v>
      </c>
      <c r="D95" s="54" t="s">
        <v>47</v>
      </c>
      <c r="E95" s="53" t="s">
        <v>39</v>
      </c>
      <c r="F95" s="53">
        <f>CEILING(C68*0.775,5)</f>
        <v>270</v>
      </c>
      <c r="G95" s="54" t="s">
        <v>47</v>
      </c>
      <c r="H95" s="53" t="s">
        <v>35</v>
      </c>
      <c r="I95" s="53">
        <f>CEILING(C68*0.85,5)</f>
        <v>295</v>
      </c>
      <c r="J95" s="74">
        <v>4.0</v>
      </c>
      <c r="K95" s="75"/>
      <c r="L95" s="76"/>
      <c r="M95" s="31" t="s">
        <v>36</v>
      </c>
    </row>
    <row r="96" ht="12.75" customHeight="1">
      <c r="A96" s="58"/>
      <c r="B96" s="44"/>
      <c r="C96" s="44"/>
      <c r="D96" s="44"/>
      <c r="E96" s="44"/>
      <c r="F96" s="44"/>
      <c r="G96" s="44"/>
      <c r="H96" s="3"/>
      <c r="I96" s="3"/>
      <c r="J96" s="44"/>
      <c r="K96" s="3"/>
      <c r="L96" s="3"/>
      <c r="M96" s="3"/>
    </row>
    <row r="97" ht="12.75" customHeight="1">
      <c r="A97" s="59"/>
      <c r="B97" s="60" t="s">
        <v>40</v>
      </c>
      <c r="C97" s="15"/>
      <c r="D97" s="61" t="s">
        <v>41</v>
      </c>
      <c r="E97" s="61" t="s">
        <v>42</v>
      </c>
      <c r="F97" s="44"/>
      <c r="G97" s="44"/>
      <c r="H97" s="3"/>
      <c r="I97" s="3"/>
      <c r="J97" s="44"/>
      <c r="K97" s="3"/>
      <c r="L97" s="3"/>
      <c r="M97" s="3"/>
    </row>
    <row r="98" ht="12.75" customHeight="1">
      <c r="A98" s="59"/>
      <c r="B98" s="19" t="s">
        <v>15</v>
      </c>
      <c r="C98" s="20">
        <f>CEILING(((E98-D98)*2.5)+C65,5)</f>
        <v>220</v>
      </c>
      <c r="D98" s="44">
        <v>5.0</v>
      </c>
      <c r="E98" s="63">
        <f>J77</f>
        <v>5</v>
      </c>
      <c r="F98" s="44"/>
      <c r="G98" s="44"/>
      <c r="H98" s="3"/>
      <c r="I98" s="3"/>
      <c r="J98" s="44"/>
      <c r="K98" s="3"/>
      <c r="L98" s="3"/>
      <c r="M98" s="3"/>
    </row>
    <row r="99" ht="12.75" customHeight="1">
      <c r="A99" s="59"/>
      <c r="B99" s="77" t="s">
        <v>60</v>
      </c>
      <c r="C99" s="27">
        <f>CEILING(((E99-D99)*5)+C66,5)</f>
        <v>250</v>
      </c>
      <c r="D99" s="44">
        <v>5.0</v>
      </c>
      <c r="E99" s="65">
        <f>J83</f>
        <v>4</v>
      </c>
      <c r="F99" s="44"/>
      <c r="G99" s="44"/>
      <c r="H99" s="3"/>
      <c r="I99" s="3"/>
      <c r="J99" s="44"/>
      <c r="K99" s="3"/>
      <c r="L99" s="3"/>
      <c r="M99" s="3"/>
    </row>
    <row r="100" ht="12.75" customHeight="1">
      <c r="A100" s="59"/>
      <c r="B100" s="26" t="s">
        <v>20</v>
      </c>
      <c r="C100" s="27">
        <f>CEILING(((E100-D100)*2.5)+C67,5)</f>
        <v>150</v>
      </c>
      <c r="D100" s="44">
        <v>5.0</v>
      </c>
      <c r="E100" s="65">
        <f>J89</f>
        <v>4</v>
      </c>
      <c r="F100" s="44"/>
      <c r="G100" s="44"/>
      <c r="H100" s="3"/>
      <c r="I100" s="3"/>
      <c r="J100" s="44"/>
      <c r="K100" s="3"/>
      <c r="L100" s="3"/>
      <c r="M100" s="3"/>
    </row>
    <row r="101" ht="12.75" customHeight="1">
      <c r="A101" s="59"/>
      <c r="B101" s="30" t="s">
        <v>22</v>
      </c>
      <c r="C101" s="31">
        <f>CEILING(((E101-D101)*5)+C68,5)</f>
        <v>340</v>
      </c>
      <c r="D101" s="66">
        <v>5.0</v>
      </c>
      <c r="E101" s="67">
        <f>J95</f>
        <v>4</v>
      </c>
      <c r="F101" s="44"/>
      <c r="G101" s="44"/>
      <c r="H101" s="3"/>
      <c r="I101" s="3"/>
      <c r="J101" s="44"/>
      <c r="K101" s="3"/>
      <c r="L101" s="3"/>
      <c r="M101" s="3"/>
    </row>
    <row r="102" ht="12.75" customHeight="1">
      <c r="A102" s="59"/>
    </row>
    <row r="103" ht="12.75" customHeight="1">
      <c r="A103" s="39" t="s">
        <v>48</v>
      </c>
      <c r="B103" s="40" t="s">
        <v>29</v>
      </c>
      <c r="C103" s="8"/>
      <c r="D103" s="41"/>
      <c r="E103" s="42" t="s">
        <v>30</v>
      </c>
      <c r="F103" s="8"/>
      <c r="G103" s="9"/>
      <c r="H103" s="36" t="s">
        <v>31</v>
      </c>
      <c r="I103" s="8"/>
      <c r="J103" s="41"/>
      <c r="K103" s="42" t="s">
        <v>32</v>
      </c>
      <c r="L103" s="8"/>
      <c r="M103" s="9"/>
    </row>
    <row r="104" ht="15.75" customHeight="1">
      <c r="A104" s="43"/>
      <c r="B104" s="44"/>
      <c r="C104" s="45" t="s">
        <v>33</v>
      </c>
      <c r="D104" s="46" t="s">
        <v>34</v>
      </c>
      <c r="E104" s="47"/>
      <c r="F104" s="45" t="s">
        <v>33</v>
      </c>
      <c r="G104" s="46" t="s">
        <v>34</v>
      </c>
      <c r="H104" s="47"/>
      <c r="I104" s="45" t="s">
        <v>33</v>
      </c>
      <c r="J104" s="46" t="s">
        <v>34</v>
      </c>
      <c r="K104" s="47"/>
      <c r="L104" s="45" t="s">
        <v>33</v>
      </c>
      <c r="M104" s="46" t="s">
        <v>34</v>
      </c>
      <c r="O104" s="95" t="s">
        <v>61</v>
      </c>
    </row>
    <row r="105" ht="12.75" customHeight="1">
      <c r="A105" s="43"/>
      <c r="B105" s="48" t="s">
        <v>15</v>
      </c>
      <c r="C105" s="49">
        <f>CEILING(C98*0.75,5)</f>
        <v>165</v>
      </c>
      <c r="D105" s="50">
        <v>3.0</v>
      </c>
      <c r="E105" s="48" t="s">
        <v>15</v>
      </c>
      <c r="F105" s="49">
        <f>CEILING(C98*0.7,5)</f>
        <v>155</v>
      </c>
      <c r="G105" s="50">
        <v>1.0</v>
      </c>
      <c r="H105" s="48" t="s">
        <v>15</v>
      </c>
      <c r="I105" s="49">
        <f>CEILING(C98*0.5,5)</f>
        <v>110</v>
      </c>
      <c r="J105" s="50">
        <v>5.0</v>
      </c>
      <c r="K105" s="48" t="s">
        <v>15</v>
      </c>
      <c r="L105" s="49">
        <f>CEILING(C98*0.4,5)</f>
        <v>90</v>
      </c>
      <c r="M105" s="50">
        <v>5.0</v>
      </c>
      <c r="N105" s="79" t="s">
        <v>53</v>
      </c>
      <c r="O105" s="96">
        <f>SUMPRODUCT(C105:C111,D105:D111)/1000</f>
        <v>2.97</v>
      </c>
    </row>
    <row r="106" ht="12.75" customHeight="1">
      <c r="A106" s="43"/>
      <c r="B106" s="44"/>
      <c r="C106" s="3">
        <f>CEILING(C98*0.75,5)</f>
        <v>165</v>
      </c>
      <c r="D106" s="51">
        <v>3.0</v>
      </c>
      <c r="E106" s="44"/>
      <c r="F106" s="3">
        <f>CEILING(C98*0.775,5)</f>
        <v>175</v>
      </c>
      <c r="G106" s="51">
        <v>1.0</v>
      </c>
      <c r="H106" s="44"/>
      <c r="I106" s="3">
        <f>CEILING(C98*0.6,5)</f>
        <v>135</v>
      </c>
      <c r="J106" s="51">
        <v>3.0</v>
      </c>
      <c r="K106" s="44"/>
      <c r="L106" s="3">
        <f>CEILING(C98*0.5,5)</f>
        <v>110</v>
      </c>
      <c r="M106" s="51">
        <v>5.0</v>
      </c>
      <c r="N106" s="81" t="s">
        <v>54</v>
      </c>
      <c r="O106" s="97">
        <f>SUMPRODUCT(F105:F111,G105:G111)/1000</f>
        <v>2.55</v>
      </c>
    </row>
    <row r="107" ht="12.75" customHeight="1">
      <c r="A107" s="43"/>
      <c r="B107" s="44"/>
      <c r="C107" s="3">
        <f>CEILING(C98*0.75,5)</f>
        <v>165</v>
      </c>
      <c r="D107" s="51">
        <v>3.0</v>
      </c>
      <c r="E107" s="44"/>
      <c r="F107" s="3">
        <f>CEILING(C98*0.825,5)</f>
        <v>185</v>
      </c>
      <c r="G107" s="51">
        <v>3.0</v>
      </c>
      <c r="H107" s="44"/>
      <c r="I107" s="3">
        <f>CEILING(C98*0.7,5)</f>
        <v>155</v>
      </c>
      <c r="J107" s="51">
        <v>2.0</v>
      </c>
      <c r="K107" s="44"/>
      <c r="L107" s="3">
        <f>CEILING(C98*0.6,5)</f>
        <v>135</v>
      </c>
      <c r="M107" s="51">
        <v>5.0</v>
      </c>
      <c r="N107" s="81" t="s">
        <v>55</v>
      </c>
      <c r="O107" s="97">
        <f>SUMPRODUCT(I105:I111,J105:J111)/1000</f>
        <v>1.8</v>
      </c>
    </row>
    <row r="108" ht="12.75" customHeight="1">
      <c r="A108" s="43"/>
      <c r="B108" s="44"/>
      <c r="C108" s="3">
        <f>CEILING(C98*0.75,5)</f>
        <v>165</v>
      </c>
      <c r="D108" s="51">
        <v>3.0</v>
      </c>
      <c r="E108" s="44"/>
      <c r="F108" s="3">
        <f>CEILING(C98*0.825,5)</f>
        <v>185</v>
      </c>
      <c r="G108" s="51">
        <v>3.0</v>
      </c>
      <c r="H108" s="44"/>
      <c r="I108" s="3">
        <f>CEILING(C98*0.75,5)</f>
        <v>165</v>
      </c>
      <c r="J108" s="51">
        <v>1.0</v>
      </c>
      <c r="K108" s="44"/>
      <c r="L108" s="3"/>
      <c r="M108" s="51" t="s">
        <v>36</v>
      </c>
      <c r="N108" s="81" t="s">
        <v>56</v>
      </c>
      <c r="O108" s="97">
        <f>SUMPRODUCT(L105:L108, M105:M108)/1000</f>
        <v>1.675</v>
      </c>
    </row>
    <row r="109" ht="12.75" customHeight="1">
      <c r="A109" s="43"/>
      <c r="B109" s="44"/>
      <c r="C109" s="3">
        <f>CEILING(C98*0.75,5)</f>
        <v>165</v>
      </c>
      <c r="D109" s="51">
        <v>3.0</v>
      </c>
      <c r="E109" s="44"/>
      <c r="F109" s="3">
        <f>CEILING(C98*0.825,5)</f>
        <v>185</v>
      </c>
      <c r="G109" s="51">
        <v>3.0</v>
      </c>
      <c r="H109" s="44"/>
      <c r="I109" s="3">
        <f>CEILING(C98*0.8,5)</f>
        <v>180</v>
      </c>
      <c r="J109" s="51">
        <v>1.0</v>
      </c>
      <c r="K109" s="44"/>
      <c r="L109" s="3"/>
      <c r="M109" s="51" t="s">
        <v>36</v>
      </c>
      <c r="N109" s="83" t="s">
        <v>57</v>
      </c>
      <c r="O109" s="98">
        <f>SUM(O105:O108)</f>
        <v>8.995</v>
      </c>
    </row>
    <row r="110" ht="12.75" customHeight="1">
      <c r="A110" s="43"/>
      <c r="B110" s="3"/>
      <c r="C110" s="3">
        <f>CEILING(C98*0.75,5)</f>
        <v>165</v>
      </c>
      <c r="D110" s="51">
        <v>3.0</v>
      </c>
      <c r="E110" s="3"/>
      <c r="F110" s="3">
        <f>CEILING(C98*0.825,5)</f>
        <v>185</v>
      </c>
      <c r="G110" s="51">
        <v>3.0</v>
      </c>
      <c r="H110" s="3"/>
      <c r="I110" s="3">
        <f>CEILING(C98*0.85,5)</f>
        <v>190</v>
      </c>
      <c r="J110" s="51">
        <v>1.0</v>
      </c>
      <c r="K110" s="3"/>
      <c r="L110" s="3"/>
      <c r="M110" s="51" t="s">
        <v>36</v>
      </c>
    </row>
    <row r="111" ht="12.75" customHeight="1">
      <c r="A111" s="43"/>
      <c r="B111" s="53" t="s">
        <v>37</v>
      </c>
      <c r="C111" s="53">
        <f t="shared" ref="C111:C112" si="13">CEILING(C98*0.75,5)</f>
        <v>165</v>
      </c>
      <c r="D111" s="54" t="s">
        <v>49</v>
      </c>
      <c r="E111" s="53" t="s">
        <v>39</v>
      </c>
      <c r="F111" s="53">
        <f>CEILING(C98*0.825,5)</f>
        <v>185</v>
      </c>
      <c r="G111" s="54" t="s">
        <v>49</v>
      </c>
      <c r="H111" s="53" t="s">
        <v>35</v>
      </c>
      <c r="I111" s="53">
        <f>CEILING(C98*0.9,5)</f>
        <v>200</v>
      </c>
      <c r="J111" s="54" t="s">
        <v>50</v>
      </c>
      <c r="K111" s="55"/>
      <c r="L111" s="55"/>
      <c r="M111" s="56" t="s">
        <v>36</v>
      </c>
    </row>
    <row r="112" ht="12.75" customHeight="1">
      <c r="A112" s="43"/>
      <c r="B112" s="77" t="s">
        <v>60</v>
      </c>
      <c r="C112" s="49">
        <f t="shared" si="13"/>
        <v>190</v>
      </c>
      <c r="D112" s="50">
        <v>3.0</v>
      </c>
      <c r="E112" s="77" t="s">
        <v>60</v>
      </c>
      <c r="F112" s="49">
        <f>CEILING(C99*0.7,5)</f>
        <v>175</v>
      </c>
      <c r="G112" s="50">
        <v>1.0</v>
      </c>
      <c r="H112" s="77" t="s">
        <v>60</v>
      </c>
      <c r="I112" s="49">
        <f>CEILING(C99*0.5,5)</f>
        <v>125</v>
      </c>
      <c r="J112" s="50">
        <v>5.0</v>
      </c>
      <c r="K112" s="77" t="s">
        <v>60</v>
      </c>
      <c r="L112" s="49">
        <f>CEILING(C99*0.4,5)</f>
        <v>100</v>
      </c>
      <c r="M112" s="50">
        <v>5.0</v>
      </c>
      <c r="N112" s="79" t="s">
        <v>53</v>
      </c>
      <c r="O112" s="96">
        <f>SUMPRODUCT(C112:C118,D112:D118)/1000</f>
        <v>3.42</v>
      </c>
    </row>
    <row r="113" ht="12.75" customHeight="1">
      <c r="A113" s="43"/>
      <c r="B113" s="3"/>
      <c r="C113" s="3">
        <f>CEILING(C99*0.75,5)</f>
        <v>190</v>
      </c>
      <c r="D113" s="51">
        <v>3.0</v>
      </c>
      <c r="E113" s="3"/>
      <c r="F113" s="3">
        <f>CEILING(C99*0.775,5)</f>
        <v>195</v>
      </c>
      <c r="G113" s="51">
        <v>1.0</v>
      </c>
      <c r="H113" s="3"/>
      <c r="I113" s="3">
        <f>CEILING(C99*0.6,5)</f>
        <v>150</v>
      </c>
      <c r="J113" s="51">
        <v>3.0</v>
      </c>
      <c r="K113" s="3"/>
      <c r="L113" s="3">
        <f>CEILING(C99*0.5,5)</f>
        <v>125</v>
      </c>
      <c r="M113" s="51">
        <v>5.0</v>
      </c>
      <c r="N113" s="81" t="s">
        <v>54</v>
      </c>
      <c r="O113" s="97">
        <f>SUMPRODUCT(F112:F118,G112:G118)/1000</f>
        <v>2.89</v>
      </c>
    </row>
    <row r="114" ht="12.75" customHeight="1">
      <c r="A114" s="43"/>
      <c r="B114" s="3"/>
      <c r="C114" s="3">
        <f>CEILING(C99*0.75,5)</f>
        <v>190</v>
      </c>
      <c r="D114" s="51">
        <v>3.0</v>
      </c>
      <c r="E114" s="3"/>
      <c r="F114" s="3">
        <f>CEILING(C99*0.825,5)</f>
        <v>210</v>
      </c>
      <c r="G114" s="51">
        <v>3.0</v>
      </c>
      <c r="H114" s="3"/>
      <c r="I114" s="3">
        <f>CEILING(C99*0.7,5)</f>
        <v>175</v>
      </c>
      <c r="J114" s="51">
        <v>2.0</v>
      </c>
      <c r="K114" s="3"/>
      <c r="L114" s="3">
        <f>CEILING(C99*0.6,5)</f>
        <v>150</v>
      </c>
      <c r="M114" s="51">
        <v>5.0</v>
      </c>
      <c r="N114" s="81" t="s">
        <v>55</v>
      </c>
      <c r="O114" s="97">
        <f>SUMPRODUCT(I112:I118,J112:J118)/1000</f>
        <v>2.03</v>
      </c>
    </row>
    <row r="115" ht="12.75" customHeight="1">
      <c r="A115" s="43"/>
      <c r="B115" s="3"/>
      <c r="C115" s="3">
        <f>CEILING(C99*0.75,5)</f>
        <v>190</v>
      </c>
      <c r="D115" s="51">
        <v>3.0</v>
      </c>
      <c r="E115" s="3"/>
      <c r="F115" s="3">
        <f>CEILING(C99*0.825,5)</f>
        <v>210</v>
      </c>
      <c r="G115" s="51">
        <v>3.0</v>
      </c>
      <c r="H115" s="3"/>
      <c r="I115" s="3">
        <f>CEILING(C99*0.75,5)</f>
        <v>190</v>
      </c>
      <c r="J115" s="51">
        <v>1.0</v>
      </c>
      <c r="K115" s="3"/>
      <c r="L115" s="3"/>
      <c r="M115" s="51" t="s">
        <v>36</v>
      </c>
      <c r="N115" s="81" t="s">
        <v>56</v>
      </c>
      <c r="O115" s="97">
        <f>SUMPRODUCT(L112:L115, M112:M115)/1000</f>
        <v>1.875</v>
      </c>
    </row>
    <row r="116" ht="12.75" customHeight="1">
      <c r="A116" s="43"/>
      <c r="B116" s="3"/>
      <c r="C116" s="3">
        <f>CEILING(C99*0.75,5)</f>
        <v>190</v>
      </c>
      <c r="D116" s="51">
        <v>3.0</v>
      </c>
      <c r="E116" s="3"/>
      <c r="F116" s="3">
        <f>CEILING(C99*0.825,5)</f>
        <v>210</v>
      </c>
      <c r="G116" s="51">
        <v>3.0</v>
      </c>
      <c r="H116" s="3"/>
      <c r="I116" s="3">
        <f>CEILING(C99*0.8,5)</f>
        <v>200</v>
      </c>
      <c r="J116" s="51">
        <v>1.0</v>
      </c>
      <c r="K116" s="3"/>
      <c r="L116" s="3"/>
      <c r="M116" s="51" t="s">
        <v>36</v>
      </c>
      <c r="N116" s="83" t="s">
        <v>57</v>
      </c>
      <c r="O116" s="98">
        <f>SUM(O112:O115)</f>
        <v>10.215</v>
      </c>
    </row>
    <row r="117" ht="12.75" customHeight="1">
      <c r="A117" s="43"/>
      <c r="B117" s="3"/>
      <c r="C117" s="3">
        <f>CEILING(C99*0.75,5)</f>
        <v>190</v>
      </c>
      <c r="D117" s="51">
        <v>3.0</v>
      </c>
      <c r="E117" s="3"/>
      <c r="F117" s="3">
        <f>CEILING(C99*0.825,5)</f>
        <v>210</v>
      </c>
      <c r="G117" s="51">
        <v>3.0</v>
      </c>
      <c r="H117" s="3"/>
      <c r="I117" s="3">
        <f>CEILING(C99*0.85,5)</f>
        <v>215</v>
      </c>
      <c r="J117" s="51">
        <v>1.0</v>
      </c>
      <c r="K117" s="3"/>
      <c r="L117" s="3"/>
      <c r="M117" s="51" t="s">
        <v>36</v>
      </c>
    </row>
    <row r="118" ht="12.75" customHeight="1">
      <c r="A118" s="43"/>
      <c r="B118" s="53" t="s">
        <v>37</v>
      </c>
      <c r="C118" s="53">
        <f t="shared" ref="C118:C119" si="14">CEILING(C99*0.75,5)</f>
        <v>190</v>
      </c>
      <c r="D118" s="54" t="s">
        <v>49</v>
      </c>
      <c r="E118" s="53" t="s">
        <v>39</v>
      </c>
      <c r="F118" s="53">
        <f>CEILING(C99*0.825,5)</f>
        <v>210</v>
      </c>
      <c r="G118" s="54" t="s">
        <v>49</v>
      </c>
      <c r="H118" s="53" t="s">
        <v>35</v>
      </c>
      <c r="I118" s="53">
        <f>CEILING(C99*0.9,5)</f>
        <v>225</v>
      </c>
      <c r="J118" s="54" t="s">
        <v>50</v>
      </c>
      <c r="K118" s="55"/>
      <c r="L118" s="55"/>
      <c r="M118" s="56" t="s">
        <v>36</v>
      </c>
    </row>
    <row r="119" ht="12.75" customHeight="1">
      <c r="A119" s="43"/>
      <c r="B119" s="48" t="s">
        <v>20</v>
      </c>
      <c r="C119" s="49">
        <f t="shared" si="14"/>
        <v>115</v>
      </c>
      <c r="D119" s="50">
        <v>3.0</v>
      </c>
      <c r="E119" s="48" t="s">
        <v>20</v>
      </c>
      <c r="F119" s="49">
        <f>CEILING(C100*0.7,5)</f>
        <v>105</v>
      </c>
      <c r="G119" s="50">
        <v>1.0</v>
      </c>
      <c r="H119" s="48" t="s">
        <v>20</v>
      </c>
      <c r="I119" s="49">
        <f>CEILING(C100*0.5,5)</f>
        <v>75</v>
      </c>
      <c r="J119" s="50">
        <v>5.0</v>
      </c>
      <c r="K119" s="48" t="s">
        <v>20</v>
      </c>
      <c r="L119" s="49">
        <f>CEILING(C100*0.4,5)</f>
        <v>60</v>
      </c>
      <c r="M119" s="50">
        <v>5.0</v>
      </c>
      <c r="N119" s="79" t="s">
        <v>53</v>
      </c>
      <c r="O119" s="96">
        <f>SUMPRODUCT(C119:C125,D119:D125)/1000</f>
        <v>2.07</v>
      </c>
    </row>
    <row r="120" ht="12.75" customHeight="1">
      <c r="A120" s="43"/>
      <c r="B120" s="44"/>
      <c r="C120" s="3">
        <f>CEILING(C100*0.75,5)</f>
        <v>115</v>
      </c>
      <c r="D120" s="51">
        <v>3.0</v>
      </c>
      <c r="E120" s="44"/>
      <c r="F120" s="3">
        <f>CEILING(C100*0.775,5)</f>
        <v>120</v>
      </c>
      <c r="G120" s="51">
        <v>1.0</v>
      </c>
      <c r="H120" s="44"/>
      <c r="I120" s="3">
        <f>CEILING(C100*0.6,5)</f>
        <v>90</v>
      </c>
      <c r="J120" s="51">
        <v>3.0</v>
      </c>
      <c r="K120" s="44"/>
      <c r="L120" s="3">
        <f>CEILING(C100*0.5,5)</f>
        <v>75</v>
      </c>
      <c r="M120" s="51">
        <v>5.0</v>
      </c>
      <c r="N120" s="81" t="s">
        <v>54</v>
      </c>
      <c r="O120" s="97">
        <f>SUMPRODUCT(F119:F125,G119:G125)/1000</f>
        <v>1.725</v>
      </c>
    </row>
    <row r="121" ht="12.75" customHeight="1">
      <c r="A121" s="43"/>
      <c r="B121" s="44"/>
      <c r="C121" s="3">
        <f>CEILING(C100*0.75,5)</f>
        <v>115</v>
      </c>
      <c r="D121" s="51">
        <v>3.0</v>
      </c>
      <c r="E121" s="44"/>
      <c r="F121" s="3">
        <f>CEILING(C100*0.825,5)</f>
        <v>125</v>
      </c>
      <c r="G121" s="51">
        <v>3.0</v>
      </c>
      <c r="H121" s="44"/>
      <c r="I121" s="3">
        <f>CEILING(C100*0.7,5)</f>
        <v>105</v>
      </c>
      <c r="J121" s="51">
        <v>2.0</v>
      </c>
      <c r="K121" s="44"/>
      <c r="L121" s="3">
        <f>CEILING(C100*0.6,5)</f>
        <v>90</v>
      </c>
      <c r="M121" s="51">
        <v>5.0</v>
      </c>
      <c r="N121" s="81" t="s">
        <v>55</v>
      </c>
      <c r="O121" s="97">
        <f>SUMPRODUCT(I119:I125,J119:J125)/1000</f>
        <v>1.22</v>
      </c>
    </row>
    <row r="122" ht="12.75" customHeight="1">
      <c r="A122" s="43"/>
      <c r="B122" s="44"/>
      <c r="C122" s="3">
        <f>CEILING(C100*0.75,5)</f>
        <v>115</v>
      </c>
      <c r="D122" s="51">
        <v>3.0</v>
      </c>
      <c r="E122" s="44"/>
      <c r="F122" s="3">
        <f>CEILING(C100*0.825,5)</f>
        <v>125</v>
      </c>
      <c r="G122" s="51">
        <v>3.0</v>
      </c>
      <c r="H122" s="44"/>
      <c r="I122" s="3">
        <f>CEILING(C100*0.75,5)</f>
        <v>115</v>
      </c>
      <c r="J122" s="51">
        <v>1.0</v>
      </c>
      <c r="K122" s="44"/>
      <c r="L122" s="3"/>
      <c r="M122" s="51" t="s">
        <v>36</v>
      </c>
      <c r="N122" s="81" t="s">
        <v>56</v>
      </c>
      <c r="O122" s="97">
        <f>SUMPRODUCT(L119:L122, M119:M122)/1000</f>
        <v>1.125</v>
      </c>
    </row>
    <row r="123" ht="12.75" customHeight="1">
      <c r="A123" s="43"/>
      <c r="B123" s="44"/>
      <c r="C123" s="3">
        <f>CEILING(C100*0.75,5)</f>
        <v>115</v>
      </c>
      <c r="D123" s="51">
        <v>3.0</v>
      </c>
      <c r="E123" s="44"/>
      <c r="F123" s="3">
        <f>CEILING(C100*0.825,5)</f>
        <v>125</v>
      </c>
      <c r="G123" s="51">
        <v>3.0</v>
      </c>
      <c r="H123" s="44"/>
      <c r="I123" s="3">
        <f>CEILING(C100*0.8,5)</f>
        <v>120</v>
      </c>
      <c r="J123" s="51">
        <v>1.0</v>
      </c>
      <c r="K123" s="44"/>
      <c r="L123" s="3"/>
      <c r="M123" s="51" t="s">
        <v>36</v>
      </c>
      <c r="N123" s="83" t="s">
        <v>57</v>
      </c>
      <c r="O123" s="98">
        <f>SUM(O119:O122)</f>
        <v>6.14</v>
      </c>
    </row>
    <row r="124" ht="12.75" customHeight="1">
      <c r="A124" s="43"/>
      <c r="B124" s="3"/>
      <c r="C124" s="3">
        <f>CEILING(C100*0.75,5)</f>
        <v>115</v>
      </c>
      <c r="D124" s="51">
        <v>3.0</v>
      </c>
      <c r="E124" s="3"/>
      <c r="F124" s="3">
        <f>CEILING(C100*0.825,5)</f>
        <v>125</v>
      </c>
      <c r="G124" s="51">
        <v>3.0</v>
      </c>
      <c r="H124" s="3"/>
      <c r="I124" s="3">
        <f>CEILING(C100*0.85,5)</f>
        <v>130</v>
      </c>
      <c r="J124" s="51">
        <v>1.0</v>
      </c>
      <c r="K124" s="3"/>
      <c r="L124" s="3"/>
      <c r="M124" s="51" t="s">
        <v>36</v>
      </c>
    </row>
    <row r="125" ht="12.75" customHeight="1">
      <c r="A125" s="43"/>
      <c r="B125" s="53" t="s">
        <v>37</v>
      </c>
      <c r="C125" s="53">
        <f t="shared" ref="C125:C126" si="15">CEILING(C100*0.75,5)</f>
        <v>115</v>
      </c>
      <c r="D125" s="54" t="s">
        <v>49</v>
      </c>
      <c r="E125" s="53" t="s">
        <v>39</v>
      </c>
      <c r="F125" s="53">
        <f>CEILING(C100*0.825,5)</f>
        <v>125</v>
      </c>
      <c r="G125" s="54" t="s">
        <v>49</v>
      </c>
      <c r="H125" s="53" t="s">
        <v>35</v>
      </c>
      <c r="I125" s="53">
        <f>CEILING(C100*0.9,5)</f>
        <v>135</v>
      </c>
      <c r="J125" s="54" t="s">
        <v>50</v>
      </c>
      <c r="K125" s="55"/>
      <c r="L125" s="55"/>
      <c r="M125" s="56" t="s">
        <v>36</v>
      </c>
    </row>
    <row r="126" ht="12.75" customHeight="1">
      <c r="A126" s="43"/>
      <c r="B126" s="44" t="s">
        <v>22</v>
      </c>
      <c r="C126" s="3">
        <f t="shared" si="15"/>
        <v>255</v>
      </c>
      <c r="D126" s="50">
        <v>3.0</v>
      </c>
      <c r="E126" s="44" t="s">
        <v>22</v>
      </c>
      <c r="F126" s="49">
        <f>CEILING(C101*0.7,5)</f>
        <v>240</v>
      </c>
      <c r="G126" s="50">
        <v>1.0</v>
      </c>
      <c r="H126" s="44" t="s">
        <v>22</v>
      </c>
      <c r="I126" s="49">
        <f>CEILING(C101*0.5,5)</f>
        <v>170</v>
      </c>
      <c r="J126" s="50">
        <v>5.0</v>
      </c>
      <c r="K126" s="44" t="s">
        <v>22</v>
      </c>
      <c r="L126" s="49">
        <f>CEILING(C101*0.4,5)</f>
        <v>140</v>
      </c>
      <c r="M126" s="50">
        <v>5.0</v>
      </c>
      <c r="N126" s="79" t="s">
        <v>53</v>
      </c>
      <c r="O126" s="96">
        <f>SUMPRODUCT(C126:C132,D126:D132)/1000</f>
        <v>4.59</v>
      </c>
    </row>
    <row r="127" ht="12.75" customHeight="1">
      <c r="A127" s="43"/>
      <c r="B127" s="44"/>
      <c r="C127" s="3">
        <f>CEILING(C101*0.75,5)</f>
        <v>255</v>
      </c>
      <c r="D127" s="51">
        <v>3.0</v>
      </c>
      <c r="E127" s="44"/>
      <c r="F127" s="3">
        <f>CEILING(C101*0.775,5)</f>
        <v>265</v>
      </c>
      <c r="G127" s="51">
        <v>1.0</v>
      </c>
      <c r="H127" s="44"/>
      <c r="I127" s="3">
        <f>CEILING(C101*0.6,5)</f>
        <v>205</v>
      </c>
      <c r="J127" s="51">
        <v>3.0</v>
      </c>
      <c r="K127" s="44"/>
      <c r="L127" s="3">
        <f>CEILING(C101*0.5,5)</f>
        <v>170</v>
      </c>
      <c r="M127" s="51">
        <v>5.0</v>
      </c>
      <c r="N127" s="81" t="s">
        <v>54</v>
      </c>
      <c r="O127" s="97">
        <f>SUMPRODUCT(F126:F132,G126:G132)/1000</f>
        <v>3.925</v>
      </c>
    </row>
    <row r="128" ht="12.75" customHeight="1">
      <c r="A128" s="43"/>
      <c r="B128" s="44"/>
      <c r="C128" s="3">
        <f>CEILING(C101*0.75,5)</f>
        <v>255</v>
      </c>
      <c r="D128" s="51">
        <v>3.0</v>
      </c>
      <c r="E128" s="44"/>
      <c r="F128" s="3">
        <f>CEILING(C101*0.825,5)</f>
        <v>285</v>
      </c>
      <c r="G128" s="51">
        <v>3.0</v>
      </c>
      <c r="H128" s="44"/>
      <c r="I128" s="3">
        <f>CEILING(C101*0.7,5)</f>
        <v>240</v>
      </c>
      <c r="J128" s="51">
        <v>2.0</v>
      </c>
      <c r="K128" s="44"/>
      <c r="L128" s="3">
        <f>CEILING(C101*0.6,5)</f>
        <v>205</v>
      </c>
      <c r="M128" s="51">
        <v>5.0</v>
      </c>
      <c r="N128" s="81" t="s">
        <v>55</v>
      </c>
      <c r="O128" s="97">
        <f>SUMPRODUCT(I126:I132,J126:J132)/1000</f>
        <v>2.765</v>
      </c>
    </row>
    <row r="129" ht="12.75" customHeight="1">
      <c r="A129" s="43"/>
      <c r="B129" s="44"/>
      <c r="C129" s="3">
        <f>CEILING(C101*0.75,5)</f>
        <v>255</v>
      </c>
      <c r="D129" s="51">
        <v>3.0</v>
      </c>
      <c r="E129" s="44"/>
      <c r="F129" s="3">
        <f>CEILING(C101*0.825,5)</f>
        <v>285</v>
      </c>
      <c r="G129" s="51">
        <v>3.0</v>
      </c>
      <c r="H129" s="44"/>
      <c r="I129" s="3">
        <f>CEILING(C101*0.75,5)</f>
        <v>255</v>
      </c>
      <c r="J129" s="51">
        <v>1.0</v>
      </c>
      <c r="K129" s="44"/>
      <c r="L129" s="3"/>
      <c r="M129" s="51" t="s">
        <v>36</v>
      </c>
      <c r="N129" s="81" t="s">
        <v>56</v>
      </c>
      <c r="O129" s="97">
        <f>SUMPRODUCT(L126:L129, M126:M129)/1000</f>
        <v>2.575</v>
      </c>
    </row>
    <row r="130" ht="12.75" customHeight="1">
      <c r="A130" s="43"/>
      <c r="B130" s="44"/>
      <c r="C130" s="3">
        <f>CEILING(C101*0.75,5)</f>
        <v>255</v>
      </c>
      <c r="D130" s="51">
        <v>3.0</v>
      </c>
      <c r="E130" s="44"/>
      <c r="F130" s="3">
        <f>CEILING(C101*0.825,5)</f>
        <v>285</v>
      </c>
      <c r="G130" s="51">
        <v>3.0</v>
      </c>
      <c r="H130" s="44"/>
      <c r="I130" s="3">
        <f>CEILING(C101*0.8,5)</f>
        <v>275</v>
      </c>
      <c r="J130" s="51">
        <v>1.0</v>
      </c>
      <c r="K130" s="44"/>
      <c r="L130" s="3"/>
      <c r="M130" s="51" t="s">
        <v>36</v>
      </c>
      <c r="N130" s="83" t="s">
        <v>57</v>
      </c>
      <c r="O130" s="98">
        <f>SUM(O126:O129)</f>
        <v>13.855</v>
      </c>
    </row>
    <row r="131" ht="12.75" customHeight="1">
      <c r="A131" s="43"/>
      <c r="B131" s="3"/>
      <c r="C131" s="3">
        <f>CEILING(C101*0.75,5)</f>
        <v>255</v>
      </c>
      <c r="D131" s="51">
        <v>3.0</v>
      </c>
      <c r="E131" s="3"/>
      <c r="F131" s="3">
        <f>CEILING(C101*0.825,5)</f>
        <v>285</v>
      </c>
      <c r="G131" s="51">
        <v>3.0</v>
      </c>
      <c r="H131" s="3"/>
      <c r="I131" s="3">
        <f>CEILING(C101*0.85,5)</f>
        <v>290</v>
      </c>
      <c r="J131" s="51">
        <v>1.0</v>
      </c>
      <c r="K131" s="3"/>
      <c r="L131" s="3"/>
      <c r="M131" s="51" t="s">
        <v>36</v>
      </c>
    </row>
    <row r="132" ht="12.75" customHeight="1">
      <c r="A132" s="57"/>
      <c r="B132" s="53" t="s">
        <v>37</v>
      </c>
      <c r="C132" s="53">
        <f>CEILING(C101*0.75,5)</f>
        <v>255</v>
      </c>
      <c r="D132" s="54" t="s">
        <v>49</v>
      </c>
      <c r="E132" s="53" t="s">
        <v>39</v>
      </c>
      <c r="F132" s="53">
        <f>CEILING(C101*0.825,5)</f>
        <v>285</v>
      </c>
      <c r="G132" s="54" t="s">
        <v>49</v>
      </c>
      <c r="H132" s="53" t="s">
        <v>35</v>
      </c>
      <c r="I132" s="53">
        <f>CEILING(C101*0.9,5)</f>
        <v>310</v>
      </c>
      <c r="J132" s="54" t="s">
        <v>50</v>
      </c>
      <c r="K132" s="55"/>
      <c r="L132" s="55"/>
      <c r="M132" s="56" t="s">
        <v>36</v>
      </c>
    </row>
    <row r="133" ht="12.75" customHeight="1">
      <c r="A133" s="58"/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2:D12"/>
    <mergeCell ref="E12:G12"/>
    <mergeCell ref="H12:J12"/>
    <mergeCell ref="K12:M12"/>
    <mergeCell ref="A1:L1"/>
    <mergeCell ref="E5:H5"/>
    <mergeCell ref="E6:F6"/>
    <mergeCell ref="B11:D11"/>
    <mergeCell ref="E11:G11"/>
    <mergeCell ref="H11:J11"/>
    <mergeCell ref="K11:M11"/>
    <mergeCell ref="B6:C6"/>
    <mergeCell ref="A12:A33"/>
    <mergeCell ref="B35:C35"/>
    <mergeCell ref="B41:D41"/>
    <mergeCell ref="E41:G41"/>
    <mergeCell ref="H41:J41"/>
    <mergeCell ref="K41:M41"/>
    <mergeCell ref="A70:A95"/>
    <mergeCell ref="A103:A132"/>
    <mergeCell ref="B103:D103"/>
    <mergeCell ref="E103:G103"/>
    <mergeCell ref="H103:J103"/>
    <mergeCell ref="K103:M103"/>
    <mergeCell ref="A41:A62"/>
    <mergeCell ref="B64:C64"/>
    <mergeCell ref="B70:D70"/>
    <mergeCell ref="E70:G70"/>
    <mergeCell ref="H70:J70"/>
    <mergeCell ref="K70:M70"/>
    <mergeCell ref="B97:C97"/>
  </mergeCells>
  <printOptions/>
  <pageMargins bottom="0.75" footer="0.0" header="0.0" left="0.25" right="0.25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2.86"/>
    <col customWidth="1" min="15" max="15" width="15.43"/>
    <col customWidth="1" min="16" max="16" width="18.0"/>
    <col customWidth="1" min="17" max="17" width="4.86"/>
    <col customWidth="1" min="18" max="18" width="11.86"/>
  </cols>
  <sheetData>
    <row r="1" ht="23.25" customHeight="1">
      <c r="A1" s="100" t="s">
        <v>63</v>
      </c>
    </row>
    <row r="2" ht="12.75" customHeight="1">
      <c r="B2" s="2" t="s">
        <v>1</v>
      </c>
      <c r="C2" s="2"/>
      <c r="N2" s="3"/>
      <c r="O2" s="3"/>
      <c r="P2" s="3"/>
      <c r="Q2" s="3"/>
      <c r="R2" s="3"/>
    </row>
    <row r="3" ht="12.75" customHeight="1">
      <c r="B3" s="2" t="s">
        <v>2</v>
      </c>
      <c r="C3" s="2"/>
      <c r="E3" s="4" t="s">
        <v>58</v>
      </c>
      <c r="F3" s="4">
        <v>190.0</v>
      </c>
    </row>
    <row r="4" ht="12.75" customHeight="1">
      <c r="B4" s="2" t="s">
        <v>4</v>
      </c>
      <c r="C4" s="2"/>
      <c r="N4" s="5" t="s">
        <v>5</v>
      </c>
      <c r="O4" s="6"/>
      <c r="P4" s="6"/>
    </row>
    <row r="5" ht="12.75" customHeight="1">
      <c r="E5" s="7" t="s">
        <v>6</v>
      </c>
      <c r="F5" s="8"/>
      <c r="G5" s="8"/>
      <c r="H5" s="9"/>
      <c r="I5" s="93" t="s">
        <v>59</v>
      </c>
      <c r="J5" s="10"/>
      <c r="K5" s="10"/>
      <c r="N5" s="6" t="s">
        <v>7</v>
      </c>
      <c r="O5" s="6"/>
      <c r="P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</row>
    <row r="7" ht="12.75" customHeight="1">
      <c r="B7" s="19" t="s">
        <v>15</v>
      </c>
      <c r="C7" s="20">
        <f t="shared" ref="C7:C10" si="1">CEILING(D7*0.9,5)</f>
        <v>195</v>
      </c>
      <c r="D7" s="21">
        <v>215.0</v>
      </c>
      <c r="E7" s="19" t="s">
        <v>16</v>
      </c>
      <c r="F7" s="22">
        <f t="shared" ref="F7:F10" si="2">(G7*H7*0.0333)+G7</f>
        <v>215.308</v>
      </c>
      <c r="G7" s="94">
        <v>190.0</v>
      </c>
      <c r="H7" s="94">
        <v>4.0</v>
      </c>
      <c r="I7" s="101">
        <f t="shared" ref="I7:I10" si="3">F7/$F$3</f>
        <v>1.1332</v>
      </c>
      <c r="J7" s="3"/>
      <c r="K7" s="3"/>
      <c r="N7" s="6" t="s">
        <v>17</v>
      </c>
      <c r="O7" s="6"/>
      <c r="P7" s="6"/>
    </row>
    <row r="8" ht="12.75" customHeight="1">
      <c r="B8" s="77" t="s">
        <v>60</v>
      </c>
      <c r="C8" s="27">
        <f t="shared" si="1"/>
        <v>205</v>
      </c>
      <c r="D8" s="28">
        <v>227.0</v>
      </c>
      <c r="E8" s="77" t="s">
        <v>60</v>
      </c>
      <c r="F8" s="29">
        <f t="shared" si="2"/>
        <v>227.4675</v>
      </c>
      <c r="G8" s="94">
        <v>195.0</v>
      </c>
      <c r="H8" s="94">
        <v>5.0</v>
      </c>
      <c r="I8" s="101">
        <f t="shared" si="3"/>
        <v>1.197197368</v>
      </c>
      <c r="J8" s="3"/>
      <c r="K8" s="3"/>
      <c r="N8" s="6" t="s">
        <v>19</v>
      </c>
      <c r="O8" s="6"/>
      <c r="P8" s="6"/>
    </row>
    <row r="9" ht="12.75" customHeight="1">
      <c r="B9" s="26" t="s">
        <v>20</v>
      </c>
      <c r="C9" s="27">
        <f t="shared" si="1"/>
        <v>140</v>
      </c>
      <c r="D9" s="28">
        <v>153.0</v>
      </c>
      <c r="E9" s="26" t="s">
        <v>20</v>
      </c>
      <c r="F9" s="29">
        <f t="shared" si="2"/>
        <v>152.982</v>
      </c>
      <c r="G9" s="94">
        <v>135.0</v>
      </c>
      <c r="H9" s="94">
        <v>4.0</v>
      </c>
      <c r="I9" s="101">
        <f t="shared" si="3"/>
        <v>0.8051684211</v>
      </c>
      <c r="J9" s="3"/>
      <c r="K9" s="3"/>
      <c r="N9" s="6" t="s">
        <v>21</v>
      </c>
      <c r="O9" s="6"/>
      <c r="P9" s="6"/>
    </row>
    <row r="10" ht="12.75" customHeight="1">
      <c r="B10" s="30" t="s">
        <v>22</v>
      </c>
      <c r="C10" s="31">
        <f t="shared" si="1"/>
        <v>300</v>
      </c>
      <c r="D10" s="32">
        <v>333.0</v>
      </c>
      <c r="E10" s="30" t="s">
        <v>22</v>
      </c>
      <c r="F10" s="33">
        <f t="shared" si="2"/>
        <v>332.937</v>
      </c>
      <c r="G10" s="34">
        <v>270.0</v>
      </c>
      <c r="H10" s="35">
        <v>7.0</v>
      </c>
      <c r="I10" s="101">
        <f t="shared" si="3"/>
        <v>1.7523</v>
      </c>
      <c r="J10" s="3"/>
      <c r="K10" s="3"/>
      <c r="N10" s="6" t="s">
        <v>23</v>
      </c>
      <c r="O10" s="6"/>
      <c r="P10" s="6"/>
    </row>
    <row r="11" ht="12.75" customHeight="1">
      <c r="B11" s="36" t="s">
        <v>24</v>
      </c>
      <c r="C11" s="8"/>
      <c r="D11" s="8"/>
      <c r="E11" s="36" t="s">
        <v>25</v>
      </c>
      <c r="F11" s="8"/>
      <c r="G11" s="8"/>
      <c r="H11" s="37" t="s">
        <v>26</v>
      </c>
      <c r="I11" s="38"/>
      <c r="J11" s="38"/>
      <c r="K11" s="37" t="s">
        <v>27</v>
      </c>
      <c r="L11" s="38"/>
      <c r="M11" s="38"/>
      <c r="N11" s="6"/>
      <c r="O11" s="6"/>
      <c r="P11" s="6"/>
    </row>
    <row r="12" ht="15.75" customHeight="1">
      <c r="A12" s="102" t="s">
        <v>64</v>
      </c>
      <c r="B12" s="40"/>
      <c r="C12" s="8"/>
      <c r="D12" s="41"/>
      <c r="E12" s="42"/>
      <c r="F12" s="8"/>
      <c r="G12" s="9"/>
      <c r="H12" s="36"/>
      <c r="I12" s="8"/>
      <c r="J12" s="41"/>
      <c r="K12" s="42"/>
      <c r="L12" s="8"/>
      <c r="M12" s="9"/>
    </row>
    <row r="13" ht="12.75" customHeight="1">
      <c r="A13" s="43"/>
      <c r="B13" s="44"/>
      <c r="C13" s="45" t="s">
        <v>33</v>
      </c>
      <c r="D13" s="46" t="s">
        <v>34</v>
      </c>
      <c r="E13" s="47"/>
      <c r="F13" s="45" t="s">
        <v>33</v>
      </c>
      <c r="G13" s="46" t="s">
        <v>34</v>
      </c>
      <c r="H13" s="47"/>
      <c r="I13" s="45" t="s">
        <v>33</v>
      </c>
      <c r="J13" s="46" t="s">
        <v>34</v>
      </c>
      <c r="K13" s="47"/>
      <c r="L13" s="45" t="s">
        <v>33</v>
      </c>
      <c r="M13" s="46" t="s">
        <v>34</v>
      </c>
      <c r="O13" s="95" t="s">
        <v>61</v>
      </c>
    </row>
    <row r="14" ht="12.75" customHeight="1">
      <c r="A14" s="43"/>
      <c r="B14" s="99" t="s">
        <v>65</v>
      </c>
      <c r="C14" s="49">
        <f>CEILING(C7*0.6,5)</f>
        <v>120</v>
      </c>
      <c r="D14" s="50">
        <v>10.0</v>
      </c>
      <c r="E14" s="99" t="s">
        <v>15</v>
      </c>
      <c r="F14" s="49">
        <f>CEILING(C7*0.55,5)</f>
        <v>110</v>
      </c>
      <c r="G14" s="50">
        <v>5.0</v>
      </c>
      <c r="H14" s="48" t="s">
        <v>15</v>
      </c>
      <c r="I14" s="49">
        <f>CEILING(C7*0.5,5)</f>
        <v>100</v>
      </c>
      <c r="J14" s="50">
        <v>5.0</v>
      </c>
      <c r="K14" s="48" t="s">
        <v>15</v>
      </c>
      <c r="L14" s="49">
        <f>CEILING(C7*0.4,5)</f>
        <v>80</v>
      </c>
      <c r="M14" s="50">
        <v>5.0</v>
      </c>
      <c r="N14" s="79" t="s">
        <v>53</v>
      </c>
      <c r="O14" s="96">
        <f>SUMPRODUCT(C14:C20,D14:D20)/1000</f>
        <v>4.8</v>
      </c>
    </row>
    <row r="15" ht="12.75" customHeight="1">
      <c r="A15" s="43"/>
      <c r="B15" s="62" t="s">
        <v>66</v>
      </c>
      <c r="C15" s="3">
        <f>CEILING(C7*0.6,5)</f>
        <v>120</v>
      </c>
      <c r="D15" s="51">
        <v>10.0</v>
      </c>
      <c r="E15" s="62" t="s">
        <v>67</v>
      </c>
      <c r="F15" s="3">
        <f>CEILING(C7*0.625,5)</f>
        <v>125</v>
      </c>
      <c r="G15" s="51">
        <v>5.0</v>
      </c>
      <c r="H15" s="62" t="s">
        <v>68</v>
      </c>
      <c r="I15" s="3">
        <f>CEILING(C7*0.6,5)</f>
        <v>120</v>
      </c>
      <c r="J15" s="51">
        <v>3.0</v>
      </c>
      <c r="K15" s="62" t="s">
        <v>69</v>
      </c>
      <c r="L15" s="3">
        <f>CEILING(C7*0.5,5)</f>
        <v>100</v>
      </c>
      <c r="M15" s="51">
        <v>5.0</v>
      </c>
      <c r="N15" s="81" t="s">
        <v>54</v>
      </c>
      <c r="O15" s="97">
        <f>SUMPRODUCT(F14:F20,G14:G20)/1000</f>
        <v>3.875</v>
      </c>
    </row>
    <row r="16" ht="12.75" customHeight="1">
      <c r="A16" s="43"/>
      <c r="B16" s="3"/>
      <c r="C16" s="3">
        <f>CEILING(C7*0.6,5)</f>
        <v>120</v>
      </c>
      <c r="D16" s="51">
        <v>10.0</v>
      </c>
      <c r="E16" s="3"/>
      <c r="F16" s="3">
        <f>CEILING(C7*0.675,5)</f>
        <v>135</v>
      </c>
      <c r="G16" s="51">
        <v>10.0</v>
      </c>
      <c r="H16" s="3"/>
      <c r="I16" s="3">
        <f>CEILING(0.7*C7,5)</f>
        <v>140</v>
      </c>
      <c r="J16" s="51">
        <v>1.0</v>
      </c>
      <c r="K16" s="3"/>
      <c r="L16" s="3">
        <f>CEILING(C7*0.6,5)</f>
        <v>120</v>
      </c>
      <c r="M16" s="51">
        <v>5.0</v>
      </c>
      <c r="N16" s="81" t="s">
        <v>55</v>
      </c>
      <c r="O16" s="97">
        <f>SUMPRODUCT(I14:I20,J14:J20)/1000</f>
        <v>1</v>
      </c>
    </row>
    <row r="17" ht="12.75" customHeight="1">
      <c r="A17" s="43"/>
      <c r="B17" s="3"/>
      <c r="C17" s="3">
        <f>CEILING(C7*0.6,5)</f>
        <v>120</v>
      </c>
      <c r="D17" s="51">
        <v>10.0</v>
      </c>
      <c r="E17" s="3"/>
      <c r="F17" s="3">
        <f>CEILING(C7*0.675,5)</f>
        <v>135</v>
      </c>
      <c r="G17" s="51">
        <v>10.0</v>
      </c>
      <c r="H17" s="44" t="s">
        <v>35</v>
      </c>
      <c r="I17" s="44">
        <f>CEILING(C7*0.75,5)</f>
        <v>150</v>
      </c>
      <c r="J17" s="52"/>
      <c r="K17" s="3"/>
      <c r="L17" s="3" t="s">
        <v>36</v>
      </c>
      <c r="M17" s="51" t="s">
        <v>36</v>
      </c>
      <c r="N17" s="81" t="s">
        <v>56</v>
      </c>
      <c r="O17" s="97">
        <f>SUMPRODUCT(L14:L17, M14:M17)/1000</f>
        <v>1.5</v>
      </c>
    </row>
    <row r="18" ht="12.75" customHeight="1">
      <c r="A18" s="43"/>
      <c r="B18" s="103" t="s">
        <v>37</v>
      </c>
      <c r="C18" s="3">
        <f>CEILING(C7*0.6,5)</f>
        <v>120</v>
      </c>
      <c r="D18" s="104" t="s">
        <v>38</v>
      </c>
      <c r="E18" s="105" t="s">
        <v>39</v>
      </c>
      <c r="F18" s="3">
        <f>CEILING(C7*0.675,5)</f>
        <v>135</v>
      </c>
      <c r="G18" s="104" t="s">
        <v>38</v>
      </c>
      <c r="H18" s="44"/>
      <c r="I18" s="44"/>
      <c r="J18" s="106"/>
      <c r="K18" s="3"/>
      <c r="L18" s="3"/>
      <c r="M18" s="51"/>
      <c r="N18" s="81"/>
      <c r="O18" s="107"/>
    </row>
    <row r="19" ht="12.75" customHeight="1">
      <c r="A19" s="43"/>
      <c r="B19" s="44"/>
      <c r="C19" s="44"/>
      <c r="D19" s="106"/>
      <c r="E19" s="44"/>
      <c r="F19" s="44"/>
      <c r="G19" s="106"/>
      <c r="H19" s="44"/>
      <c r="I19" s="44"/>
      <c r="J19" s="106"/>
      <c r="K19" s="3"/>
      <c r="L19" s="3"/>
      <c r="M19" s="51"/>
      <c r="N19" s="81"/>
      <c r="O19" s="107"/>
    </row>
    <row r="20" ht="12.75" customHeight="1">
      <c r="A20" s="43"/>
      <c r="B20" s="53"/>
      <c r="C20" s="53"/>
      <c r="D20" s="54"/>
      <c r="E20" s="53"/>
      <c r="F20" s="53"/>
      <c r="G20" s="54"/>
      <c r="H20" s="53"/>
      <c r="I20" s="53"/>
      <c r="J20" s="54"/>
      <c r="K20" s="55"/>
      <c r="L20" s="55"/>
      <c r="M20" s="56"/>
      <c r="N20" s="83" t="s">
        <v>57</v>
      </c>
      <c r="O20" s="98">
        <f>SUM(O14:O17)</f>
        <v>11.175</v>
      </c>
    </row>
    <row r="21" ht="12.75" customHeight="1">
      <c r="A21" s="43"/>
      <c r="B21" s="77" t="s">
        <v>60</v>
      </c>
      <c r="C21" s="49">
        <f>CEILING(C8*0.6,5)</f>
        <v>125</v>
      </c>
      <c r="D21" s="50">
        <v>10.0</v>
      </c>
      <c r="E21" s="99" t="s">
        <v>62</v>
      </c>
      <c r="F21" s="49">
        <f>CEILING(C8*0.55,5)</f>
        <v>115</v>
      </c>
      <c r="G21" s="50">
        <v>5.0</v>
      </c>
      <c r="H21" s="77" t="s">
        <v>60</v>
      </c>
      <c r="I21" s="49">
        <f>CEILING(C8*0.5,5)</f>
        <v>105</v>
      </c>
      <c r="J21" s="50">
        <v>5.0</v>
      </c>
      <c r="K21" s="77" t="s">
        <v>60</v>
      </c>
      <c r="L21" s="49">
        <f>CEILING(C8*0.4,5)</f>
        <v>85</v>
      </c>
      <c r="M21" s="50">
        <v>5.0</v>
      </c>
      <c r="N21" s="79" t="s">
        <v>53</v>
      </c>
      <c r="O21" s="96">
        <f>SUMPRODUCT(C21:C27,D21:D27)/1000</f>
        <v>5</v>
      </c>
    </row>
    <row r="22" ht="12.75" customHeight="1">
      <c r="A22" s="43"/>
      <c r="B22" s="44"/>
      <c r="C22" s="3">
        <f>CEILING(C8*0.6,5)</f>
        <v>125</v>
      </c>
      <c r="D22" s="51">
        <v>10.0</v>
      </c>
      <c r="E22" s="44"/>
      <c r="F22" s="3">
        <f>CEILING(C8*0.625,5)</f>
        <v>130</v>
      </c>
      <c r="G22" s="51">
        <v>5.0</v>
      </c>
      <c r="H22" s="44"/>
      <c r="I22" s="3">
        <f>CEILING(C8*0.6,5)</f>
        <v>125</v>
      </c>
      <c r="J22" s="51">
        <v>3.0</v>
      </c>
      <c r="K22" s="44"/>
      <c r="L22" s="3">
        <f>CEILING(C8*0.5,5)</f>
        <v>105</v>
      </c>
      <c r="M22" s="51">
        <v>5.0</v>
      </c>
      <c r="N22" s="81" t="s">
        <v>54</v>
      </c>
      <c r="O22" s="97">
        <f>SUMPRODUCT(F21:F27,G21:G27)/1000</f>
        <v>4.025</v>
      </c>
    </row>
    <row r="23" ht="12.75" customHeight="1">
      <c r="A23" s="43"/>
      <c r="B23" s="44"/>
      <c r="C23" s="3">
        <f>CEILING(C8*0.6,5)</f>
        <v>125</v>
      </c>
      <c r="D23" s="51">
        <v>10.0</v>
      </c>
      <c r="E23" s="44"/>
      <c r="F23" s="3">
        <f>CEILING(C8*0.675,5)</f>
        <v>140</v>
      </c>
      <c r="G23" s="51">
        <v>10.0</v>
      </c>
      <c r="H23" s="44"/>
      <c r="I23" s="3">
        <f>CEILING(C8*0.7,5)</f>
        <v>145</v>
      </c>
      <c r="J23" s="51">
        <v>1.0</v>
      </c>
      <c r="K23" s="44"/>
      <c r="L23" s="3">
        <f>CEILING(C8*0.6,5)</f>
        <v>125</v>
      </c>
      <c r="M23" s="51">
        <v>5.0</v>
      </c>
      <c r="N23" s="81" t="s">
        <v>55</v>
      </c>
      <c r="O23" s="97">
        <f>SUMPRODUCT(I21:I27,J21:J27)/1000</f>
        <v>1.045</v>
      </c>
    </row>
    <row r="24" ht="12.75" customHeight="1">
      <c r="A24" s="43"/>
      <c r="B24" s="3"/>
      <c r="C24" s="3"/>
      <c r="D24" s="51"/>
      <c r="E24" s="3"/>
      <c r="F24" s="3"/>
      <c r="G24" s="51"/>
      <c r="H24" s="44"/>
      <c r="I24" s="44"/>
      <c r="J24" s="108"/>
      <c r="K24" s="3"/>
      <c r="L24" s="3"/>
      <c r="M24" s="51"/>
      <c r="N24" s="81"/>
      <c r="O24" s="97"/>
    </row>
    <row r="25" ht="12.75" customHeight="1">
      <c r="A25" s="43"/>
      <c r="B25" s="3"/>
      <c r="C25" s="3"/>
      <c r="D25" s="51"/>
      <c r="E25" s="3"/>
      <c r="F25" s="3"/>
      <c r="G25" s="51"/>
      <c r="H25" s="44"/>
      <c r="I25" s="44"/>
      <c r="J25" s="104"/>
      <c r="K25" s="3"/>
      <c r="L25" s="3"/>
      <c r="M25" s="51"/>
      <c r="N25" s="81"/>
      <c r="O25" s="97"/>
    </row>
    <row r="26" ht="12.75" customHeight="1">
      <c r="A26" s="43"/>
      <c r="B26" s="3"/>
      <c r="C26" s="3">
        <f>CEILING(C8*0.6,5)</f>
        <v>125</v>
      </c>
      <c r="D26" s="51">
        <v>10.0</v>
      </c>
      <c r="E26" s="3"/>
      <c r="F26" s="3">
        <f>CEILING(C8*0.675,5)</f>
        <v>140</v>
      </c>
      <c r="G26" s="51">
        <v>10.0</v>
      </c>
      <c r="H26" s="44" t="s">
        <v>35</v>
      </c>
      <c r="I26" s="44">
        <f>CEILING(C8*0.75,5)</f>
        <v>155</v>
      </c>
      <c r="J26" s="109"/>
      <c r="K26" s="3"/>
      <c r="L26" s="3" t="s">
        <v>36</v>
      </c>
      <c r="M26" s="51" t="s">
        <v>36</v>
      </c>
      <c r="N26" s="81" t="s">
        <v>56</v>
      </c>
      <c r="O26" s="97">
        <f>SUMPRODUCT(L21:L26, M21:M26)/1000</f>
        <v>1.575</v>
      </c>
    </row>
    <row r="27" ht="12.75" customHeight="1">
      <c r="A27" s="43"/>
      <c r="B27" s="53" t="s">
        <v>37</v>
      </c>
      <c r="C27" s="53">
        <f t="shared" ref="C27:C28" si="4">CEILING(C8*0.6,5)</f>
        <v>125</v>
      </c>
      <c r="D27" s="54" t="s">
        <v>38</v>
      </c>
      <c r="E27" s="53" t="s">
        <v>39</v>
      </c>
      <c r="F27" s="53">
        <f>CEILING(C8*0.675,5)</f>
        <v>140</v>
      </c>
      <c r="G27" s="54" t="s">
        <v>38</v>
      </c>
      <c r="H27" s="55"/>
      <c r="I27" s="55"/>
      <c r="J27" s="54" t="s">
        <v>36</v>
      </c>
      <c r="K27" s="55"/>
      <c r="L27" s="55" t="s">
        <v>36</v>
      </c>
      <c r="M27" s="56" t="s">
        <v>36</v>
      </c>
      <c r="N27" s="83" t="s">
        <v>57</v>
      </c>
      <c r="O27" s="98">
        <f>SUM(O21:O26)</f>
        <v>11.645</v>
      </c>
    </row>
    <row r="28" ht="12.75" customHeight="1">
      <c r="A28" s="43"/>
      <c r="B28" s="48" t="s">
        <v>20</v>
      </c>
      <c r="C28" s="49">
        <f t="shared" si="4"/>
        <v>85</v>
      </c>
      <c r="D28" s="50">
        <v>10.0</v>
      </c>
      <c r="E28" s="48" t="s">
        <v>20</v>
      </c>
      <c r="F28" s="49">
        <f>CEILING(C9*0.55,5)</f>
        <v>80</v>
      </c>
      <c r="G28" s="50">
        <v>5.0</v>
      </c>
      <c r="H28" s="48" t="s">
        <v>20</v>
      </c>
      <c r="I28" s="49">
        <f>CEILING(C9*0.5,5)</f>
        <v>70</v>
      </c>
      <c r="J28" s="50">
        <v>5.0</v>
      </c>
      <c r="K28" s="48" t="s">
        <v>20</v>
      </c>
      <c r="L28" s="49">
        <f>CEILING(C9*0.4,5)</f>
        <v>60</v>
      </c>
      <c r="M28" s="50">
        <v>5.0</v>
      </c>
      <c r="N28" s="79" t="s">
        <v>53</v>
      </c>
      <c r="O28" s="96">
        <f>SUMPRODUCT(C28:C34,D28:D34)/1000</f>
        <v>3.4</v>
      </c>
    </row>
    <row r="29" ht="12.75" customHeight="1">
      <c r="A29" s="43"/>
      <c r="B29" s="44"/>
      <c r="C29" s="3">
        <f>CEILING(C9*0.6,5)</f>
        <v>85</v>
      </c>
      <c r="D29" s="51">
        <v>10.0</v>
      </c>
      <c r="E29" s="44"/>
      <c r="F29" s="3">
        <f>CEILING(C9*0.625,5)</f>
        <v>90</v>
      </c>
      <c r="G29" s="51">
        <v>5.0</v>
      </c>
      <c r="H29" s="44"/>
      <c r="I29" s="3">
        <f>CEILING(C9*0.6,5)</f>
        <v>85</v>
      </c>
      <c r="J29" s="51">
        <v>3.0</v>
      </c>
      <c r="K29" s="44"/>
      <c r="L29" s="3">
        <f>CEILING(C9*0.5,5)</f>
        <v>70</v>
      </c>
      <c r="M29" s="51">
        <v>5.0</v>
      </c>
      <c r="N29" s="81" t="s">
        <v>54</v>
      </c>
      <c r="O29" s="97">
        <f>SUMPRODUCT(F28:F34,G28:G34)/1000</f>
        <v>2.75</v>
      </c>
    </row>
    <row r="30" ht="12.75" customHeight="1">
      <c r="A30" s="43"/>
      <c r="B30" s="44"/>
      <c r="C30" s="3">
        <f>CEILING(C9*0.6,5)</f>
        <v>85</v>
      </c>
      <c r="D30" s="51">
        <v>10.0</v>
      </c>
      <c r="E30" s="44"/>
      <c r="F30" s="3">
        <f>CEILING(C9*0.675,5)</f>
        <v>95</v>
      </c>
      <c r="G30" s="51">
        <v>10.0</v>
      </c>
      <c r="H30" s="44"/>
      <c r="I30" s="3">
        <f>CEILING(C9*0.7,5)</f>
        <v>100</v>
      </c>
      <c r="J30" s="51">
        <v>1.0</v>
      </c>
      <c r="K30" s="44"/>
      <c r="L30" s="3">
        <f>CEILING(C9*0.6,5)</f>
        <v>85</v>
      </c>
      <c r="M30" s="51">
        <v>5.0</v>
      </c>
      <c r="N30" s="81" t="s">
        <v>55</v>
      </c>
      <c r="O30" s="97">
        <f>SUMPRODUCT(I28:I34,J28:J34)/1000</f>
        <v>0.705</v>
      </c>
    </row>
    <row r="31" ht="12.75" customHeight="1">
      <c r="A31" s="43"/>
      <c r="B31" s="3"/>
      <c r="C31" s="3">
        <f>CEILING(C9*0.6,5)</f>
        <v>85</v>
      </c>
      <c r="D31" s="51">
        <v>10.0</v>
      </c>
      <c r="E31" s="3"/>
      <c r="F31" s="3">
        <f>CEILING(C9*0.675,5)</f>
        <v>95</v>
      </c>
      <c r="G31" s="51">
        <v>10.0</v>
      </c>
      <c r="H31" s="44" t="s">
        <v>35</v>
      </c>
      <c r="I31" s="44">
        <f>CEILING(C9*0.75,5)</f>
        <v>105</v>
      </c>
      <c r="J31" s="52"/>
      <c r="K31" s="3"/>
      <c r="L31" s="3" t="s">
        <v>36</v>
      </c>
      <c r="M31" s="51" t="s">
        <v>36</v>
      </c>
      <c r="N31" s="81" t="s">
        <v>56</v>
      </c>
      <c r="O31" s="97">
        <f>SUMPRODUCT(L28:L31, M28:M31)/1000</f>
        <v>1.075</v>
      </c>
    </row>
    <row r="32" ht="12.75" customHeight="1">
      <c r="A32" s="43"/>
      <c r="B32" s="3"/>
      <c r="C32" s="3"/>
      <c r="D32" s="51"/>
      <c r="E32" s="3"/>
      <c r="F32" s="3"/>
      <c r="G32" s="51"/>
      <c r="H32" s="44"/>
      <c r="I32" s="44"/>
      <c r="J32" s="104"/>
      <c r="K32" s="3"/>
      <c r="L32" s="3"/>
      <c r="M32" s="51"/>
      <c r="N32" s="81"/>
      <c r="O32" s="97"/>
    </row>
    <row r="33" ht="12.75" customHeight="1">
      <c r="A33" s="43"/>
      <c r="B33" s="3"/>
      <c r="C33" s="3"/>
      <c r="D33" s="51"/>
      <c r="E33" s="3"/>
      <c r="F33" s="3"/>
      <c r="G33" s="51"/>
      <c r="H33" s="44"/>
      <c r="I33" s="44"/>
      <c r="J33" s="104"/>
      <c r="K33" s="3"/>
      <c r="L33" s="3"/>
      <c r="M33" s="51"/>
      <c r="N33" s="81"/>
      <c r="O33" s="97"/>
    </row>
    <row r="34" ht="12.75" customHeight="1">
      <c r="A34" s="43"/>
      <c r="B34" s="53" t="s">
        <v>37</v>
      </c>
      <c r="C34" s="53">
        <f t="shared" ref="C34:C35" si="5">CEILING(C9*0.6,5)</f>
        <v>85</v>
      </c>
      <c r="D34" s="54" t="s">
        <v>38</v>
      </c>
      <c r="E34" s="53" t="s">
        <v>39</v>
      </c>
      <c r="F34" s="53">
        <f>CEILING(C9*0.675,5)</f>
        <v>95</v>
      </c>
      <c r="G34" s="54" t="s">
        <v>38</v>
      </c>
      <c r="H34" s="55"/>
      <c r="I34" s="55"/>
      <c r="J34" s="54" t="s">
        <v>36</v>
      </c>
      <c r="K34" s="55"/>
      <c r="L34" s="55" t="s">
        <v>36</v>
      </c>
      <c r="M34" s="56" t="s">
        <v>36</v>
      </c>
      <c r="N34" s="83" t="s">
        <v>57</v>
      </c>
      <c r="O34" s="98">
        <f>SUM(O28:O31)</f>
        <v>7.93</v>
      </c>
    </row>
    <row r="35" ht="12.75" customHeight="1">
      <c r="A35" s="43"/>
      <c r="B35" s="44" t="s">
        <v>22</v>
      </c>
      <c r="C35" s="3">
        <f t="shared" si="5"/>
        <v>180</v>
      </c>
      <c r="D35" s="50">
        <v>10.0</v>
      </c>
      <c r="E35" s="44" t="s">
        <v>22</v>
      </c>
      <c r="F35" s="3">
        <f>CEILING(C10*0.55,5)</f>
        <v>165</v>
      </c>
      <c r="G35" s="50">
        <v>5.0</v>
      </c>
      <c r="H35" s="44" t="s">
        <v>22</v>
      </c>
      <c r="I35" s="3">
        <f>CEILING(C10*0.5,5)</f>
        <v>150</v>
      </c>
      <c r="J35" s="50">
        <v>5.0</v>
      </c>
      <c r="K35" s="44" t="s">
        <v>22</v>
      </c>
      <c r="L35" s="3">
        <f>CEILING(C10*0.4,5)</f>
        <v>120</v>
      </c>
      <c r="M35" s="51">
        <v>5.0</v>
      </c>
      <c r="N35" s="79" t="s">
        <v>53</v>
      </c>
      <c r="O35" s="96">
        <f>SUMPRODUCT(C35:C41,D35:D41)/1000</f>
        <v>7.2</v>
      </c>
    </row>
    <row r="36" ht="12.75" customHeight="1">
      <c r="A36" s="43"/>
      <c r="B36" s="44"/>
      <c r="C36" s="3">
        <f>CEILING(C10*0.6,5)</f>
        <v>180</v>
      </c>
      <c r="D36" s="51">
        <v>10.0</v>
      </c>
      <c r="E36" s="44"/>
      <c r="F36" s="3">
        <f>CEILING(C10*0.625,5)</f>
        <v>190</v>
      </c>
      <c r="G36" s="51">
        <v>5.0</v>
      </c>
      <c r="H36" s="44"/>
      <c r="I36" s="3">
        <f>CEILING(C10*0.6,5)</f>
        <v>180</v>
      </c>
      <c r="J36" s="51">
        <v>3.0</v>
      </c>
      <c r="K36" s="44"/>
      <c r="L36" s="3">
        <f>CEILING(C10*0.5,5)</f>
        <v>150</v>
      </c>
      <c r="M36" s="51">
        <v>5.0</v>
      </c>
      <c r="N36" s="81" t="s">
        <v>54</v>
      </c>
      <c r="O36" s="97">
        <f>SUMPRODUCT(F35:F41,G35:G41)/1000</f>
        <v>5.875</v>
      </c>
    </row>
    <row r="37" ht="12.75" customHeight="1">
      <c r="A37" s="43"/>
      <c r="B37" s="44"/>
      <c r="C37" s="3">
        <f>CEILING(C10*0.6,5)</f>
        <v>180</v>
      </c>
      <c r="D37" s="51">
        <v>10.0</v>
      </c>
      <c r="E37" s="44"/>
      <c r="F37" s="3">
        <f>CEILING(C10*0.675,5)</f>
        <v>205</v>
      </c>
      <c r="G37" s="51">
        <v>10.0</v>
      </c>
      <c r="H37" s="44"/>
      <c r="I37" s="3">
        <f>CEILING(C10*0.7,5)</f>
        <v>210</v>
      </c>
      <c r="J37" s="51">
        <v>1.0</v>
      </c>
      <c r="K37" s="44"/>
      <c r="L37" s="3">
        <f>CEILING(C10*0.6,5)</f>
        <v>180</v>
      </c>
      <c r="M37" s="51">
        <v>5.0</v>
      </c>
      <c r="N37" s="81" t="s">
        <v>55</v>
      </c>
      <c r="O37" s="97">
        <f>SUMPRODUCT(I35:I41,J35:J41)/1000</f>
        <v>1.5</v>
      </c>
    </row>
    <row r="38" ht="12.75" customHeight="1">
      <c r="A38" s="43"/>
      <c r="B38" s="3"/>
      <c r="C38" s="3">
        <f>CEILING(C10*0.6,5)</f>
        <v>180</v>
      </c>
      <c r="D38" s="51">
        <v>10.0</v>
      </c>
      <c r="E38" s="3"/>
      <c r="F38" s="3">
        <f>CEILING(C10*0.675,5)</f>
        <v>205</v>
      </c>
      <c r="G38" s="51">
        <v>10.0</v>
      </c>
      <c r="H38" s="44" t="s">
        <v>35</v>
      </c>
      <c r="I38" s="44">
        <f>CEILING(C10*0.75,5)</f>
        <v>225</v>
      </c>
      <c r="J38" s="52"/>
      <c r="K38" s="3"/>
      <c r="L38" s="3" t="s">
        <v>36</v>
      </c>
      <c r="M38" s="51" t="s">
        <v>36</v>
      </c>
      <c r="N38" s="81" t="s">
        <v>56</v>
      </c>
      <c r="O38" s="97">
        <f>SUMPRODUCT(L35:L38, M35:M38)/1000</f>
        <v>2.25</v>
      </c>
    </row>
    <row r="39" ht="12.75" customHeight="1">
      <c r="A39" s="43"/>
      <c r="B39" s="3"/>
      <c r="C39" s="3"/>
      <c r="D39" s="51"/>
      <c r="E39" s="3"/>
      <c r="F39" s="3"/>
      <c r="G39" s="51"/>
      <c r="H39" s="44"/>
      <c r="I39" s="44"/>
      <c r="J39" s="104"/>
      <c r="K39" s="3"/>
      <c r="L39" s="3"/>
      <c r="M39" s="51"/>
      <c r="N39" s="81"/>
      <c r="O39" s="97"/>
    </row>
    <row r="40" ht="12.75" customHeight="1">
      <c r="A40" s="43"/>
      <c r="B40" s="3"/>
      <c r="C40" s="3"/>
      <c r="D40" s="51"/>
      <c r="E40" s="3"/>
      <c r="F40" s="3"/>
      <c r="G40" s="51"/>
      <c r="H40" s="44"/>
      <c r="I40" s="44"/>
      <c r="J40" s="104"/>
      <c r="K40" s="3"/>
      <c r="L40" s="3"/>
      <c r="M40" s="51"/>
      <c r="N40" s="81"/>
      <c r="O40" s="97"/>
    </row>
    <row r="41" ht="12.75" customHeight="1">
      <c r="A41" s="57"/>
      <c r="B41" s="53" t="s">
        <v>37</v>
      </c>
      <c r="C41" s="53">
        <f>CEILING(C10*0.6,5)</f>
        <v>180</v>
      </c>
      <c r="D41" s="54" t="s">
        <v>38</v>
      </c>
      <c r="E41" s="53" t="s">
        <v>39</v>
      </c>
      <c r="F41" s="53">
        <f>CEILING(C10*0.675,5)</f>
        <v>205</v>
      </c>
      <c r="G41" s="54" t="s">
        <v>38</v>
      </c>
      <c r="H41" s="55"/>
      <c r="I41" s="55"/>
      <c r="J41" s="54" t="s">
        <v>36</v>
      </c>
      <c r="K41" s="55"/>
      <c r="L41" s="55" t="s">
        <v>36</v>
      </c>
      <c r="M41" s="56" t="s">
        <v>36</v>
      </c>
      <c r="N41" s="83" t="s">
        <v>57</v>
      </c>
      <c r="O41" s="98">
        <f>SUM(O35:O38)</f>
        <v>16.825</v>
      </c>
    </row>
    <row r="42" ht="12.75" customHeight="1">
      <c r="A42" s="58"/>
      <c r="B42" s="3"/>
      <c r="C42" s="3"/>
      <c r="D42" s="44"/>
      <c r="E42" s="3"/>
      <c r="F42" s="44"/>
      <c r="G42" s="44"/>
      <c r="H42" s="3"/>
      <c r="I42" s="3"/>
      <c r="J42" s="44"/>
      <c r="K42" s="3"/>
      <c r="L42" s="3"/>
      <c r="M42" s="3"/>
    </row>
    <row r="43" ht="12.75" customHeight="1">
      <c r="A43" s="59"/>
      <c r="B43" s="60" t="s">
        <v>40</v>
      </c>
      <c r="C43" s="15"/>
      <c r="D43" s="61" t="s">
        <v>41</v>
      </c>
      <c r="E43" s="61" t="s">
        <v>42</v>
      </c>
      <c r="G43" s="62"/>
      <c r="H43" s="44"/>
      <c r="I43" s="3"/>
      <c r="J43" s="3"/>
      <c r="K43" s="3"/>
    </row>
    <row r="44" ht="12.75" customHeight="1">
      <c r="A44" s="59"/>
      <c r="B44" s="19" t="s">
        <v>15</v>
      </c>
      <c r="C44" s="20">
        <f>CEILING(((E44-D44)*2.5)+C7,5)</f>
        <v>170</v>
      </c>
      <c r="D44" s="44">
        <v>10.0</v>
      </c>
      <c r="E44" s="63" t="str">
        <f>J17</f>
        <v/>
      </c>
      <c r="G44" s="3"/>
      <c r="H44" s="44"/>
      <c r="I44" s="3"/>
      <c r="J44" s="3"/>
      <c r="K44" s="3"/>
    </row>
    <row r="45" ht="12.75" customHeight="1">
      <c r="A45" s="59"/>
      <c r="B45" s="77" t="s">
        <v>60</v>
      </c>
      <c r="C45" s="27">
        <f>CEILING(((E45-D45)*5)+C8,5)</f>
        <v>155</v>
      </c>
      <c r="D45" s="44">
        <v>10.0</v>
      </c>
      <c r="E45" s="65" t="str">
        <f>J26</f>
        <v/>
      </c>
      <c r="G45" s="3"/>
      <c r="H45" s="44"/>
      <c r="I45" s="3"/>
      <c r="J45" s="3"/>
      <c r="K45" s="3"/>
    </row>
    <row r="46" ht="12.75" customHeight="1">
      <c r="A46" s="59"/>
      <c r="B46" s="26" t="s">
        <v>20</v>
      </c>
      <c r="C46" s="27">
        <f>CEILING(((E46-D46)*2.5)+C9,5)</f>
        <v>115</v>
      </c>
      <c r="D46" s="44">
        <v>10.0</v>
      </c>
      <c r="E46" s="65" t="str">
        <f>J31</f>
        <v/>
      </c>
      <c r="G46" s="3"/>
      <c r="H46" s="44"/>
      <c r="I46" s="3"/>
      <c r="J46" s="3"/>
      <c r="K46" s="3"/>
    </row>
    <row r="47" ht="12.75" customHeight="1">
      <c r="A47" s="59"/>
      <c r="B47" s="30" t="s">
        <v>22</v>
      </c>
      <c r="C47" s="31">
        <f>CEILING(((E47-D47)*5)+C10,5)</f>
        <v>250</v>
      </c>
      <c r="D47" s="66">
        <v>10.0</v>
      </c>
      <c r="E47" s="67" t="str">
        <f>J38</f>
        <v/>
      </c>
      <c r="G47" s="3"/>
      <c r="H47" s="44"/>
      <c r="I47" s="3"/>
      <c r="J47" s="3"/>
      <c r="K47" s="3"/>
    </row>
    <row r="48" ht="12.75" customHeight="1">
      <c r="A48" s="59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2.75" customHeight="1">
      <c r="A49" s="102" t="s">
        <v>70</v>
      </c>
      <c r="B49" s="40" t="s">
        <v>29</v>
      </c>
      <c r="C49" s="8"/>
      <c r="D49" s="41"/>
      <c r="E49" s="42" t="s">
        <v>30</v>
      </c>
      <c r="F49" s="8"/>
      <c r="G49" s="9"/>
      <c r="H49" s="36" t="s">
        <v>31</v>
      </c>
      <c r="I49" s="8"/>
      <c r="J49" s="41"/>
      <c r="K49" s="42" t="s">
        <v>32</v>
      </c>
      <c r="L49" s="8"/>
      <c r="M49" s="9"/>
    </row>
    <row r="50" ht="15.75" customHeight="1">
      <c r="A50" s="43"/>
      <c r="B50" s="44"/>
      <c r="C50" s="45" t="s">
        <v>33</v>
      </c>
      <c r="D50" s="46" t="s">
        <v>34</v>
      </c>
      <c r="E50" s="47"/>
      <c r="F50" s="45" t="s">
        <v>33</v>
      </c>
      <c r="G50" s="46" t="s">
        <v>34</v>
      </c>
      <c r="H50" s="47"/>
      <c r="I50" s="45" t="s">
        <v>33</v>
      </c>
      <c r="J50" s="46" t="s">
        <v>34</v>
      </c>
      <c r="K50" s="47"/>
      <c r="L50" s="45" t="s">
        <v>33</v>
      </c>
      <c r="M50" s="46" t="s">
        <v>34</v>
      </c>
      <c r="O50" s="95" t="s">
        <v>61</v>
      </c>
    </row>
    <row r="51" ht="12.75" customHeight="1">
      <c r="A51" s="43"/>
      <c r="B51" s="48" t="s">
        <v>15</v>
      </c>
      <c r="C51" s="49">
        <f>CEILING(C44*0.65,5)</f>
        <v>115</v>
      </c>
      <c r="D51" s="50">
        <v>8.0</v>
      </c>
      <c r="E51" s="48" t="s">
        <v>15</v>
      </c>
      <c r="F51" s="49">
        <f>CEILING(C44*0.6,5)</f>
        <v>105</v>
      </c>
      <c r="G51" s="50">
        <v>3.0</v>
      </c>
      <c r="H51" s="48" t="s">
        <v>15</v>
      </c>
      <c r="I51" s="49">
        <f>CEILING(C44*0.5,5)</f>
        <v>85</v>
      </c>
      <c r="J51" s="50">
        <v>5.0</v>
      </c>
      <c r="K51" s="48" t="s">
        <v>15</v>
      </c>
      <c r="L51" s="49">
        <f>CEILING(C44*0.4,5)</f>
        <v>70</v>
      </c>
      <c r="M51" s="50">
        <v>5.0</v>
      </c>
      <c r="N51" s="79" t="s">
        <v>53</v>
      </c>
      <c r="O51" s="96">
        <f>SUMPRODUCT(C51:C55,D51:D55)/1000</f>
        <v>3.68</v>
      </c>
    </row>
    <row r="52" ht="12.75" customHeight="1">
      <c r="A52" s="43"/>
      <c r="B52" s="44"/>
      <c r="C52" s="3">
        <f>CEILING(C44*0.65,5)</f>
        <v>115</v>
      </c>
      <c r="D52" s="51">
        <v>8.0</v>
      </c>
      <c r="E52" s="3"/>
      <c r="F52" s="3">
        <f>CEILING(C44*0.675,5)</f>
        <v>115</v>
      </c>
      <c r="G52" s="51">
        <v>3.0</v>
      </c>
      <c r="H52" s="44"/>
      <c r="I52" s="3">
        <f>CEILING(C44*0.6,5)</f>
        <v>105</v>
      </c>
      <c r="J52" s="51">
        <v>3.0</v>
      </c>
      <c r="K52" s="44"/>
      <c r="L52" s="3">
        <f>CEILING(C44*0.5,5)</f>
        <v>85</v>
      </c>
      <c r="M52" s="51">
        <v>5.0</v>
      </c>
      <c r="N52" s="81" t="s">
        <v>54</v>
      </c>
      <c r="O52" s="97">
        <f>SUMPRODUCT(F51:F55,G51:G55)/1000</f>
        <v>2.66</v>
      </c>
    </row>
    <row r="53" ht="12.75" customHeight="1">
      <c r="A53" s="43"/>
      <c r="B53" s="44"/>
      <c r="C53" s="3">
        <f>CEILING(C44*0.65,5)</f>
        <v>115</v>
      </c>
      <c r="D53" s="51">
        <v>8.0</v>
      </c>
      <c r="E53" s="3"/>
      <c r="F53" s="3">
        <f>CEILING(C44*0.725,5)</f>
        <v>125</v>
      </c>
      <c r="G53" s="51">
        <v>8.0</v>
      </c>
      <c r="H53" s="44"/>
      <c r="I53" s="3">
        <f>CEILING(C44*0.7,5)</f>
        <v>120</v>
      </c>
      <c r="J53" s="51">
        <v>2.0</v>
      </c>
      <c r="K53" s="44"/>
      <c r="L53" s="3">
        <f>CEILING(C44*0.6,5)</f>
        <v>105</v>
      </c>
      <c r="M53" s="51">
        <v>5.0</v>
      </c>
      <c r="N53" s="81" t="s">
        <v>55</v>
      </c>
      <c r="O53" s="97">
        <f>SUMPRODUCT(I51:I55,J51:J55)/1000</f>
        <v>1.11</v>
      </c>
    </row>
    <row r="54" ht="12.75" customHeight="1">
      <c r="A54" s="43"/>
      <c r="B54" s="3"/>
      <c r="C54" s="3">
        <f>CEILING(C44*0.65,5)</f>
        <v>115</v>
      </c>
      <c r="D54" s="51">
        <v>8.0</v>
      </c>
      <c r="E54" s="3"/>
      <c r="F54" s="3">
        <f>CEILING(C44*0.725,5)</f>
        <v>125</v>
      </c>
      <c r="G54" s="51">
        <v>8.0</v>
      </c>
      <c r="H54" s="3"/>
      <c r="I54" s="3">
        <f>CEILING(C44*0.75,5)</f>
        <v>130</v>
      </c>
      <c r="J54" s="51">
        <v>1.0</v>
      </c>
      <c r="K54" s="3"/>
      <c r="L54" s="3" t="s">
        <v>36</v>
      </c>
      <c r="M54" s="51" t="s">
        <v>36</v>
      </c>
      <c r="N54" s="81" t="s">
        <v>56</v>
      </c>
      <c r="O54" s="97">
        <f>SUMPRODUCT(L51:L54, M51:M54)/1000</f>
        <v>1.3</v>
      </c>
    </row>
    <row r="55" ht="12.75" customHeight="1">
      <c r="A55" s="43"/>
      <c r="B55" s="53" t="s">
        <v>37</v>
      </c>
      <c r="C55" s="53">
        <f t="shared" ref="C55:C56" si="6">CEILING(C44*0.65,5)</f>
        <v>115</v>
      </c>
      <c r="D55" s="54" t="s">
        <v>45</v>
      </c>
      <c r="E55" s="53" t="s">
        <v>39</v>
      </c>
      <c r="F55" s="53">
        <f>CEILING(C44*0.725,5)</f>
        <v>125</v>
      </c>
      <c r="G55" s="54" t="s">
        <v>45</v>
      </c>
      <c r="H55" s="53" t="s">
        <v>35</v>
      </c>
      <c r="I55" s="53">
        <f>CEILING(C44*0.8,5)</f>
        <v>140</v>
      </c>
      <c r="J55" s="69"/>
      <c r="K55" s="55"/>
      <c r="L55" s="55" t="s">
        <v>36</v>
      </c>
      <c r="M55" s="56" t="s">
        <v>36</v>
      </c>
      <c r="N55" s="83" t="s">
        <v>57</v>
      </c>
      <c r="O55" s="98">
        <f>SUM(O51:O54)</f>
        <v>8.75</v>
      </c>
    </row>
    <row r="56" ht="12.75" customHeight="1">
      <c r="A56" s="43"/>
      <c r="B56" s="77" t="s">
        <v>60</v>
      </c>
      <c r="C56" s="49">
        <f t="shared" si="6"/>
        <v>105</v>
      </c>
      <c r="D56" s="50">
        <v>8.0</v>
      </c>
      <c r="E56" s="77" t="s">
        <v>60</v>
      </c>
      <c r="F56" s="49">
        <f>CEILING(C45*0.6,5)</f>
        <v>95</v>
      </c>
      <c r="G56" s="50">
        <v>3.0</v>
      </c>
      <c r="H56" s="77" t="s">
        <v>60</v>
      </c>
      <c r="I56" s="49">
        <f>CEILING(C45*0.5,5)</f>
        <v>80</v>
      </c>
      <c r="J56" s="50">
        <v>5.0</v>
      </c>
      <c r="K56" s="77" t="s">
        <v>60</v>
      </c>
      <c r="L56" s="49">
        <f>CEILING(C45*0.4,5)</f>
        <v>65</v>
      </c>
      <c r="M56" s="50">
        <v>5.0</v>
      </c>
      <c r="N56" s="79" t="s">
        <v>53</v>
      </c>
      <c r="O56" s="96">
        <f>SUMPRODUCT(C56:C60,D56:D60)/1000</f>
        <v>3.36</v>
      </c>
    </row>
    <row r="57" ht="12.75" customHeight="1">
      <c r="A57" s="43"/>
      <c r="B57" s="44"/>
      <c r="C57" s="3">
        <f>CEILING(C45*0.65,5)</f>
        <v>105</v>
      </c>
      <c r="D57" s="51">
        <v>8.0</v>
      </c>
      <c r="E57" s="44"/>
      <c r="F57" s="3">
        <f>CEILING(C45*0.675,5)</f>
        <v>105</v>
      </c>
      <c r="G57" s="51">
        <v>3.0</v>
      </c>
      <c r="H57" s="44"/>
      <c r="I57" s="3">
        <f>CEILING(C45*0.6,5)</f>
        <v>95</v>
      </c>
      <c r="J57" s="51">
        <v>3.0</v>
      </c>
      <c r="K57" s="44"/>
      <c r="L57" s="3">
        <f>CEILING(C45*0.5,5)</f>
        <v>80</v>
      </c>
      <c r="M57" s="51">
        <v>5.0</v>
      </c>
      <c r="N57" s="81" t="s">
        <v>54</v>
      </c>
      <c r="O57" s="97">
        <f>SUMPRODUCT(F56:F60,G56:G60)/1000</f>
        <v>2.44</v>
      </c>
    </row>
    <row r="58" ht="12.75" customHeight="1">
      <c r="A58" s="43"/>
      <c r="B58" s="44"/>
      <c r="C58" s="3">
        <f>CEILING(C45*0.65,5)</f>
        <v>105</v>
      </c>
      <c r="D58" s="51">
        <v>8.0</v>
      </c>
      <c r="E58" s="44"/>
      <c r="F58" s="3">
        <f>CEILING(C45*0.725,5)</f>
        <v>115</v>
      </c>
      <c r="G58" s="51">
        <v>8.0</v>
      </c>
      <c r="H58" s="44"/>
      <c r="I58" s="3">
        <f>CEILING(C45*0.7,5)</f>
        <v>110</v>
      </c>
      <c r="J58" s="51">
        <v>2.0</v>
      </c>
      <c r="K58" s="44"/>
      <c r="L58" s="3">
        <f>CEILING(C45*0.6,5)</f>
        <v>95</v>
      </c>
      <c r="M58" s="51">
        <v>5.0</v>
      </c>
      <c r="N58" s="81" t="s">
        <v>55</v>
      </c>
      <c r="O58" s="97">
        <f>SUMPRODUCT(I56:I60,J56:J60)/1000</f>
        <v>1.025</v>
      </c>
    </row>
    <row r="59" ht="12.75" customHeight="1">
      <c r="A59" s="43"/>
      <c r="B59" s="3"/>
      <c r="C59" s="3">
        <f>CEILING(C45*0.65,5)</f>
        <v>105</v>
      </c>
      <c r="D59" s="51">
        <v>8.0</v>
      </c>
      <c r="E59" s="3"/>
      <c r="F59" s="3">
        <f>CEILING(C45*0.725,5)</f>
        <v>115</v>
      </c>
      <c r="G59" s="51">
        <v>8.0</v>
      </c>
      <c r="H59" s="3"/>
      <c r="I59" s="3">
        <f>CEILING(C45*0.75,5)</f>
        <v>120</v>
      </c>
      <c r="J59" s="51">
        <v>1.0</v>
      </c>
      <c r="K59" s="3"/>
      <c r="L59" s="3" t="s">
        <v>36</v>
      </c>
      <c r="M59" s="51" t="s">
        <v>36</v>
      </c>
      <c r="N59" s="81" t="s">
        <v>56</v>
      </c>
      <c r="O59" s="97">
        <f>SUMPRODUCT(L56:L59, M56:M59)/1000</f>
        <v>1.2</v>
      </c>
    </row>
    <row r="60" ht="12.75" customHeight="1">
      <c r="A60" s="43"/>
      <c r="B60" s="53" t="s">
        <v>37</v>
      </c>
      <c r="C60" s="53">
        <f t="shared" ref="C60:C61" si="7">CEILING(C45*0.65,5)</f>
        <v>105</v>
      </c>
      <c r="D60" s="54" t="s">
        <v>45</v>
      </c>
      <c r="E60" s="53" t="s">
        <v>39</v>
      </c>
      <c r="F60" s="53">
        <f>CEILING(C45*0.725,5)</f>
        <v>115</v>
      </c>
      <c r="G60" s="54" t="s">
        <v>45</v>
      </c>
      <c r="H60" s="53" t="s">
        <v>35</v>
      </c>
      <c r="I60" s="53">
        <f>CEILING(C45*0.8,5)</f>
        <v>125</v>
      </c>
      <c r="J60" s="69"/>
      <c r="K60" s="55"/>
      <c r="L60" s="55" t="s">
        <v>36</v>
      </c>
      <c r="M60" s="56" t="s">
        <v>36</v>
      </c>
      <c r="N60" s="83" t="s">
        <v>57</v>
      </c>
      <c r="O60" s="98">
        <f>SUM(O56:O59)</f>
        <v>8.025</v>
      </c>
    </row>
    <row r="61" ht="12.75" customHeight="1">
      <c r="A61" s="43"/>
      <c r="B61" s="48" t="s">
        <v>20</v>
      </c>
      <c r="C61" s="49">
        <f t="shared" si="7"/>
        <v>75</v>
      </c>
      <c r="D61" s="50">
        <v>8.0</v>
      </c>
      <c r="E61" s="48" t="s">
        <v>20</v>
      </c>
      <c r="F61" s="49">
        <f>CEILING(C46*0.6,5)</f>
        <v>70</v>
      </c>
      <c r="G61" s="50">
        <v>3.0</v>
      </c>
      <c r="H61" s="48" t="s">
        <v>20</v>
      </c>
      <c r="I61" s="49">
        <f>CEILING(C46*0.5,5)</f>
        <v>60</v>
      </c>
      <c r="J61" s="50">
        <v>5.0</v>
      </c>
      <c r="K61" s="48" t="s">
        <v>20</v>
      </c>
      <c r="L61" s="49">
        <f>CEILING(C46*0.4,5)</f>
        <v>50</v>
      </c>
      <c r="M61" s="50">
        <v>5.0</v>
      </c>
      <c r="N61" s="79" t="s">
        <v>53</v>
      </c>
      <c r="O61" s="96">
        <f>SUMPRODUCT(C61:C65,D61:D65)/1000</f>
        <v>2.4</v>
      </c>
    </row>
    <row r="62" ht="12.75" customHeight="1">
      <c r="A62" s="43"/>
      <c r="B62" s="44"/>
      <c r="C62" s="3">
        <f>CEILING(C46*0.65,5)</f>
        <v>75</v>
      </c>
      <c r="D62" s="51">
        <v>8.0</v>
      </c>
      <c r="E62" s="44"/>
      <c r="F62" s="3">
        <f>CEILING(C46*0.675,5)</f>
        <v>80</v>
      </c>
      <c r="G62" s="51">
        <v>3.0</v>
      </c>
      <c r="H62" s="44"/>
      <c r="I62" s="3">
        <f>CEILING(C46*0.6,5)</f>
        <v>70</v>
      </c>
      <c r="J62" s="51">
        <v>3.0</v>
      </c>
      <c r="K62" s="44"/>
      <c r="L62" s="3">
        <f>CEILING(C46*0.5,5)</f>
        <v>60</v>
      </c>
      <c r="M62" s="51">
        <v>5.0</v>
      </c>
      <c r="N62" s="81" t="s">
        <v>54</v>
      </c>
      <c r="O62" s="97">
        <f>SUMPRODUCT(F61:F65,G61:G65)/1000</f>
        <v>1.81</v>
      </c>
    </row>
    <row r="63" ht="12.75" customHeight="1">
      <c r="A63" s="43"/>
      <c r="B63" s="44"/>
      <c r="C63" s="3">
        <f>CEILING(C46*0.65,5)</f>
        <v>75</v>
      </c>
      <c r="D63" s="51">
        <v>8.0</v>
      </c>
      <c r="E63" s="44"/>
      <c r="F63" s="3">
        <f>CEILING(C46*0.725,5)</f>
        <v>85</v>
      </c>
      <c r="G63" s="51">
        <v>8.0</v>
      </c>
      <c r="H63" s="44"/>
      <c r="I63" s="3">
        <f>CEILING(C46*0.7,5)</f>
        <v>85</v>
      </c>
      <c r="J63" s="51">
        <v>2.0</v>
      </c>
      <c r="K63" s="44"/>
      <c r="L63" s="3">
        <f>CEILING(C46*0.6,5)</f>
        <v>70</v>
      </c>
      <c r="M63" s="51">
        <v>5.0</v>
      </c>
      <c r="N63" s="81" t="s">
        <v>55</v>
      </c>
      <c r="O63" s="97">
        <f>SUMPRODUCT(I61:I65,J61:J65)/1000</f>
        <v>0.77</v>
      </c>
    </row>
    <row r="64" ht="12.75" customHeight="1">
      <c r="A64" s="43"/>
      <c r="B64" s="3"/>
      <c r="C64" s="3">
        <f>CEILING(C46*0.65,5)</f>
        <v>75</v>
      </c>
      <c r="D64" s="51">
        <v>8.0</v>
      </c>
      <c r="E64" s="3"/>
      <c r="F64" s="3">
        <f>CEILING(C46*0.725,5)</f>
        <v>85</v>
      </c>
      <c r="G64" s="51">
        <v>8.0</v>
      </c>
      <c r="H64" s="3"/>
      <c r="I64" s="3">
        <f>CEILING(C46*0.75,5)</f>
        <v>90</v>
      </c>
      <c r="J64" s="51">
        <v>1.0</v>
      </c>
      <c r="K64" s="3"/>
      <c r="L64" s="3" t="s">
        <v>36</v>
      </c>
      <c r="M64" s="51" t="s">
        <v>36</v>
      </c>
      <c r="N64" s="81" t="s">
        <v>56</v>
      </c>
      <c r="O64" s="97">
        <f>SUMPRODUCT(L61:L64, M61:M64)/1000</f>
        <v>0.9</v>
      </c>
    </row>
    <row r="65" ht="12.75" customHeight="1">
      <c r="A65" s="43"/>
      <c r="B65" s="53" t="s">
        <v>37</v>
      </c>
      <c r="C65" s="53">
        <f t="shared" ref="C65:C66" si="8">CEILING(C46*0.65,5)</f>
        <v>75</v>
      </c>
      <c r="D65" s="54" t="s">
        <v>45</v>
      </c>
      <c r="E65" s="53" t="s">
        <v>39</v>
      </c>
      <c r="F65" s="53">
        <f>CEILING(C46*0.725,5)</f>
        <v>85</v>
      </c>
      <c r="G65" s="54" t="s">
        <v>45</v>
      </c>
      <c r="H65" s="53" t="s">
        <v>35</v>
      </c>
      <c r="I65" s="53">
        <f>CEILING(C46*0.8,5)</f>
        <v>95</v>
      </c>
      <c r="J65" s="69"/>
      <c r="K65" s="55"/>
      <c r="L65" s="55" t="s">
        <v>36</v>
      </c>
      <c r="M65" s="56" t="s">
        <v>36</v>
      </c>
      <c r="N65" s="83" t="s">
        <v>57</v>
      </c>
      <c r="O65" s="98">
        <f>SUM(O61:O64)</f>
        <v>5.88</v>
      </c>
    </row>
    <row r="66" ht="12.75" customHeight="1">
      <c r="A66" s="43"/>
      <c r="B66" s="44" t="s">
        <v>22</v>
      </c>
      <c r="C66" s="3">
        <f t="shared" si="8"/>
        <v>165</v>
      </c>
      <c r="D66" s="50">
        <v>8.0</v>
      </c>
      <c r="E66" s="44" t="s">
        <v>22</v>
      </c>
      <c r="F66" s="49">
        <f>CEILING(C47*0.6,5)</f>
        <v>150</v>
      </c>
      <c r="G66" s="50">
        <v>3.0</v>
      </c>
      <c r="H66" s="44" t="s">
        <v>22</v>
      </c>
      <c r="I66" s="49">
        <f>CEILING(C47*0.5,5)</f>
        <v>125</v>
      </c>
      <c r="J66" s="50">
        <v>5.0</v>
      </c>
      <c r="K66" s="44" t="s">
        <v>22</v>
      </c>
      <c r="L66" s="3">
        <f>CEILING(C47*0.4,5)</f>
        <v>100</v>
      </c>
      <c r="M66" s="51">
        <v>5.0</v>
      </c>
      <c r="N66" s="79" t="s">
        <v>53</v>
      </c>
      <c r="O66" s="96">
        <f>SUMPRODUCT(C66:C70,D66:D70)/1000</f>
        <v>5.28</v>
      </c>
    </row>
    <row r="67" ht="12.75" customHeight="1">
      <c r="A67" s="43"/>
      <c r="B67" s="44"/>
      <c r="C67" s="3">
        <f>CEILING(C47*0.65,5)</f>
        <v>165</v>
      </c>
      <c r="D67" s="51">
        <v>8.0</v>
      </c>
      <c r="E67" s="44"/>
      <c r="F67" s="3">
        <f>CEILING(C47*0.675,5)</f>
        <v>170</v>
      </c>
      <c r="G67" s="51">
        <v>3.0</v>
      </c>
      <c r="H67" s="44"/>
      <c r="I67" s="3">
        <f>CEILING(C47*0.6,5)</f>
        <v>150</v>
      </c>
      <c r="J67" s="51">
        <v>3.0</v>
      </c>
      <c r="K67" s="44"/>
      <c r="L67" s="3">
        <f>CEILING(C47*0.5,5)</f>
        <v>125</v>
      </c>
      <c r="M67" s="51">
        <v>5.0</v>
      </c>
      <c r="N67" s="81" t="s">
        <v>54</v>
      </c>
      <c r="O67" s="97">
        <f>SUMPRODUCT(F66:F70,G66:G70)/1000</f>
        <v>3.92</v>
      </c>
    </row>
    <row r="68" ht="12.75" customHeight="1">
      <c r="A68" s="43"/>
      <c r="B68" s="44"/>
      <c r="C68" s="3">
        <f>CEILING(C47*0.65,5)</f>
        <v>165</v>
      </c>
      <c r="D68" s="51">
        <v>8.0</v>
      </c>
      <c r="E68" s="44"/>
      <c r="F68" s="3">
        <f>CEILING(C47*0.725,5)</f>
        <v>185</v>
      </c>
      <c r="G68" s="51">
        <v>8.0</v>
      </c>
      <c r="H68" s="44"/>
      <c r="I68" s="3">
        <f>CEILING(C47*0.7,5)</f>
        <v>175</v>
      </c>
      <c r="J68" s="51">
        <v>2.0</v>
      </c>
      <c r="K68" s="44"/>
      <c r="L68" s="3">
        <f>CEILING(C47*0.6,5)</f>
        <v>150</v>
      </c>
      <c r="M68" s="51">
        <v>5.0</v>
      </c>
      <c r="N68" s="81" t="s">
        <v>55</v>
      </c>
      <c r="O68" s="97">
        <f>SUMPRODUCT(I66:I70,J66:J70)/1000</f>
        <v>1.615</v>
      </c>
    </row>
    <row r="69" ht="12.75" customHeight="1">
      <c r="A69" s="43"/>
      <c r="B69" s="3"/>
      <c r="C69" s="3">
        <f>CEILING(C47*0.65,5)</f>
        <v>165</v>
      </c>
      <c r="D69" s="51">
        <v>8.0</v>
      </c>
      <c r="E69" s="3"/>
      <c r="F69" s="3">
        <f>CEILING(C47*0.725,5)</f>
        <v>185</v>
      </c>
      <c r="G69" s="51">
        <v>8.0</v>
      </c>
      <c r="H69" s="3"/>
      <c r="I69" s="3">
        <f>CEILING(C47*0.75,5)</f>
        <v>190</v>
      </c>
      <c r="J69" s="51">
        <v>1.0</v>
      </c>
      <c r="K69" s="3"/>
      <c r="L69" s="3" t="s">
        <v>36</v>
      </c>
      <c r="M69" s="51" t="s">
        <v>36</v>
      </c>
      <c r="N69" s="81" t="s">
        <v>56</v>
      </c>
      <c r="O69" s="97">
        <f>SUMPRODUCT(L66:L69, M66:M69)/1000</f>
        <v>1.875</v>
      </c>
    </row>
    <row r="70" ht="12.75" customHeight="1">
      <c r="A70" s="57"/>
      <c r="B70" s="53" t="s">
        <v>37</v>
      </c>
      <c r="C70" s="53">
        <f>CEILING(C47*0.65,5)</f>
        <v>165</v>
      </c>
      <c r="D70" s="54" t="s">
        <v>45</v>
      </c>
      <c r="E70" s="53" t="s">
        <v>39</v>
      </c>
      <c r="F70" s="53">
        <f>CEILING(C47*0.725,5)</f>
        <v>185</v>
      </c>
      <c r="G70" s="54" t="s">
        <v>45</v>
      </c>
      <c r="H70" s="53" t="s">
        <v>35</v>
      </c>
      <c r="I70" s="53">
        <f>CEILING(C47*0.8,5)</f>
        <v>200</v>
      </c>
      <c r="J70" s="69"/>
      <c r="K70" s="55"/>
      <c r="L70" s="55" t="s">
        <v>36</v>
      </c>
      <c r="M70" s="56" t="s">
        <v>36</v>
      </c>
      <c r="N70" s="83" t="s">
        <v>57</v>
      </c>
      <c r="O70" s="98">
        <f>SUM(O66:O69)</f>
        <v>12.69</v>
      </c>
    </row>
    <row r="71" ht="12.75" customHeight="1">
      <c r="A71" s="5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2.75" customHeight="1">
      <c r="A72" s="59"/>
      <c r="B72" s="60" t="s">
        <v>40</v>
      </c>
      <c r="C72" s="15"/>
      <c r="D72" s="61" t="s">
        <v>41</v>
      </c>
      <c r="E72" s="61" t="s">
        <v>42</v>
      </c>
      <c r="F72" s="3"/>
      <c r="G72" s="3"/>
      <c r="H72" s="3"/>
      <c r="I72" s="3"/>
      <c r="J72" s="3"/>
      <c r="K72" s="3"/>
      <c r="L72" s="3"/>
      <c r="M72" s="3"/>
    </row>
    <row r="73" ht="12.75" customHeight="1">
      <c r="A73" s="59"/>
      <c r="B73" s="19" t="s">
        <v>15</v>
      </c>
      <c r="C73" s="20">
        <f>CEILING(((E73-D73)*2.5)+C44,5)</f>
        <v>150</v>
      </c>
      <c r="D73" s="44">
        <v>8.0</v>
      </c>
      <c r="E73" s="63" t="str">
        <f>J55</f>
        <v/>
      </c>
      <c r="F73" s="3"/>
      <c r="G73" s="3"/>
      <c r="H73" s="3"/>
      <c r="I73" s="3"/>
      <c r="J73" s="3"/>
      <c r="K73" s="3"/>
      <c r="L73" s="3"/>
      <c r="M73" s="3"/>
    </row>
    <row r="74" ht="12.75" customHeight="1">
      <c r="A74" s="59"/>
      <c r="B74" s="77" t="s">
        <v>60</v>
      </c>
      <c r="C74" s="27">
        <f>CEILING(((E74-D74)*5)+C45,5)</f>
        <v>115</v>
      </c>
      <c r="D74" s="44">
        <v>8.0</v>
      </c>
      <c r="E74" s="65" t="str">
        <f>J60</f>
        <v/>
      </c>
      <c r="F74" s="3"/>
      <c r="G74" s="3"/>
      <c r="H74" s="3"/>
      <c r="I74" s="3"/>
      <c r="J74" s="3"/>
      <c r="K74" s="3"/>
      <c r="L74" s="3"/>
      <c r="M74" s="3"/>
    </row>
    <row r="75" ht="12.75" customHeight="1">
      <c r="A75" s="59"/>
      <c r="B75" s="26" t="s">
        <v>20</v>
      </c>
      <c r="C75" s="27">
        <f>CEILING(((E75-D75)*2.5)+C46,5)</f>
        <v>95</v>
      </c>
      <c r="D75" s="44">
        <v>8.0</v>
      </c>
      <c r="E75" s="65" t="str">
        <f>J65</f>
        <v/>
      </c>
      <c r="F75" s="3"/>
      <c r="G75" s="3"/>
      <c r="H75" s="3"/>
      <c r="I75" s="3"/>
      <c r="J75" s="3"/>
      <c r="K75" s="3"/>
      <c r="L75" s="3"/>
      <c r="M75" s="3"/>
    </row>
    <row r="76" ht="12.75" customHeight="1">
      <c r="A76" s="59"/>
      <c r="B76" s="30" t="s">
        <v>22</v>
      </c>
      <c r="C76" s="31">
        <f>CEILING(((E76-D76)*5)+C47,5)</f>
        <v>210</v>
      </c>
      <c r="D76" s="66">
        <v>8.0</v>
      </c>
      <c r="E76" s="67" t="str">
        <f>J70</f>
        <v/>
      </c>
      <c r="F76" s="3"/>
      <c r="G76" s="3"/>
      <c r="H76" s="3"/>
      <c r="I76" s="3"/>
      <c r="J76" s="3"/>
      <c r="K76" s="3"/>
      <c r="L76" s="3"/>
      <c r="M76" s="3"/>
    </row>
    <row r="77" ht="12.75" customHeight="1">
      <c r="A77" s="59"/>
    </row>
    <row r="78" ht="12.75" customHeight="1">
      <c r="A78" s="102" t="s">
        <v>71</v>
      </c>
      <c r="B78" s="40" t="s">
        <v>29</v>
      </c>
      <c r="C78" s="8"/>
      <c r="D78" s="41"/>
      <c r="E78" s="42" t="s">
        <v>30</v>
      </c>
      <c r="F78" s="8"/>
      <c r="G78" s="9"/>
      <c r="H78" s="36" t="s">
        <v>31</v>
      </c>
      <c r="I78" s="8"/>
      <c r="J78" s="41"/>
      <c r="K78" s="42" t="s">
        <v>32</v>
      </c>
      <c r="L78" s="8"/>
      <c r="M78" s="9"/>
    </row>
    <row r="79" ht="15.75" customHeight="1">
      <c r="A79" s="43"/>
      <c r="B79" s="44"/>
      <c r="C79" s="45" t="s">
        <v>33</v>
      </c>
      <c r="D79" s="46" t="s">
        <v>34</v>
      </c>
      <c r="E79" s="47"/>
      <c r="F79" s="45" t="s">
        <v>33</v>
      </c>
      <c r="G79" s="46" t="s">
        <v>34</v>
      </c>
      <c r="H79" s="47"/>
      <c r="I79" s="45" t="s">
        <v>33</v>
      </c>
      <c r="J79" s="45" t="s">
        <v>34</v>
      </c>
      <c r="K79" s="40"/>
      <c r="L79" s="70" t="s">
        <v>33</v>
      </c>
      <c r="M79" s="71" t="s">
        <v>34</v>
      </c>
      <c r="O79" s="95" t="s">
        <v>61</v>
      </c>
    </row>
    <row r="80" ht="12.75" customHeight="1">
      <c r="A80" s="43"/>
      <c r="B80" s="48" t="s">
        <v>15</v>
      </c>
      <c r="C80" s="49">
        <f>CEILING(C73*0.7,5)</f>
        <v>105</v>
      </c>
      <c r="D80" s="50">
        <v>5.0</v>
      </c>
      <c r="E80" s="48" t="s">
        <v>15</v>
      </c>
      <c r="F80" s="49">
        <f>CEILING(C73*0.65,5)</f>
        <v>100</v>
      </c>
      <c r="G80" s="50">
        <v>2.0</v>
      </c>
      <c r="H80" s="48" t="s">
        <v>15</v>
      </c>
      <c r="I80" s="49">
        <f>CEILING(C73*0.5,5)</f>
        <v>75</v>
      </c>
      <c r="J80" s="49">
        <v>5.0</v>
      </c>
      <c r="K80" s="19" t="s">
        <v>15</v>
      </c>
      <c r="L80" s="72">
        <f>CEILING(C73*0.4,5)</f>
        <v>60</v>
      </c>
      <c r="M80" s="20">
        <v>5.0</v>
      </c>
      <c r="N80" s="79" t="s">
        <v>53</v>
      </c>
      <c r="O80" s="96">
        <f>SUMPRODUCT(C80:C85,D80:D85)/1000</f>
        <v>2.625</v>
      </c>
    </row>
    <row r="81" ht="12.75" customHeight="1">
      <c r="A81" s="43"/>
      <c r="B81" s="44"/>
      <c r="C81" s="3">
        <f>CEILING(C73*0.7,5)</f>
        <v>105</v>
      </c>
      <c r="D81" s="51">
        <v>5.0</v>
      </c>
      <c r="E81" s="44"/>
      <c r="F81" s="3">
        <f>CEILING(C73*0.725,5)</f>
        <v>110</v>
      </c>
      <c r="G81" s="51">
        <v>2.0</v>
      </c>
      <c r="H81" s="44"/>
      <c r="I81" s="3">
        <f>CEILING(C73*0.6,5)</f>
        <v>90</v>
      </c>
      <c r="J81" s="3">
        <v>3.0</v>
      </c>
      <c r="K81" s="26"/>
      <c r="L81" s="3">
        <f>CEILING(C73*0.5,5)</f>
        <v>75</v>
      </c>
      <c r="M81" s="27">
        <v>5.0</v>
      </c>
      <c r="N81" s="81" t="s">
        <v>54</v>
      </c>
      <c r="O81" s="97">
        <f>SUMPRODUCT(F80:F85,G80:G85)/1000</f>
        <v>2.22</v>
      </c>
    </row>
    <row r="82" ht="12.75" customHeight="1">
      <c r="A82" s="43"/>
      <c r="B82" s="44"/>
      <c r="C82" s="3">
        <f>CEILING(C73*0.7,5)</f>
        <v>105</v>
      </c>
      <c r="D82" s="51">
        <v>5.0</v>
      </c>
      <c r="E82" s="44"/>
      <c r="F82" s="3">
        <f>CEILING(C73*0.775,5)</f>
        <v>120</v>
      </c>
      <c r="G82" s="51">
        <v>5.0</v>
      </c>
      <c r="H82" s="44"/>
      <c r="I82" s="3">
        <f>CEILING(C73*0.7,5)</f>
        <v>105</v>
      </c>
      <c r="J82" s="3">
        <v>2.0</v>
      </c>
      <c r="K82" s="26"/>
      <c r="L82" s="3">
        <f>CEILING(C73*0.6,5)</f>
        <v>90</v>
      </c>
      <c r="M82" s="27">
        <v>5.0</v>
      </c>
      <c r="N82" s="81" t="s">
        <v>55</v>
      </c>
      <c r="O82" s="97">
        <f>SUMPRODUCT(I80:I85,J80:J85)/1000</f>
        <v>1.09</v>
      </c>
    </row>
    <row r="83" ht="12.75" customHeight="1">
      <c r="A83" s="43"/>
      <c r="B83" s="44"/>
      <c r="C83" s="3">
        <f>CEILING(C73*0.7,5)</f>
        <v>105</v>
      </c>
      <c r="D83" s="51">
        <v>5.0</v>
      </c>
      <c r="E83" s="44"/>
      <c r="F83" s="3">
        <f>CEILING(C73*0.775,5)</f>
        <v>120</v>
      </c>
      <c r="G83" s="51">
        <v>5.0</v>
      </c>
      <c r="H83" s="44"/>
      <c r="I83" s="3">
        <f>CEILING(C73*0.75,5)</f>
        <v>115</v>
      </c>
      <c r="J83" s="3">
        <v>1.0</v>
      </c>
      <c r="K83" s="26"/>
      <c r="L83" s="3"/>
      <c r="M83" s="27" t="s">
        <v>36</v>
      </c>
      <c r="N83" s="81" t="s">
        <v>56</v>
      </c>
      <c r="O83" s="97">
        <f>SUMPRODUCT(L80:L83, M80:M83)/1000</f>
        <v>1.125</v>
      </c>
    </row>
    <row r="84" ht="12.75" customHeight="1">
      <c r="A84" s="43"/>
      <c r="B84" s="3"/>
      <c r="C84" s="3">
        <f>CEILING(C73*0.7,5)</f>
        <v>105</v>
      </c>
      <c r="D84" s="51">
        <v>5.0</v>
      </c>
      <c r="E84" s="3"/>
      <c r="F84" s="3">
        <f>CEILING(C73*0.775,5)</f>
        <v>120</v>
      </c>
      <c r="G84" s="51">
        <v>5.0</v>
      </c>
      <c r="H84" s="3"/>
      <c r="I84" s="3">
        <f>CEILING(C73*0.8,5)</f>
        <v>120</v>
      </c>
      <c r="J84" s="3">
        <v>1.0</v>
      </c>
      <c r="K84" s="73"/>
      <c r="L84" s="3"/>
      <c r="M84" s="27" t="s">
        <v>36</v>
      </c>
      <c r="N84" s="83" t="s">
        <v>57</v>
      </c>
      <c r="O84" s="98">
        <f>SUM(O80:O83)</f>
        <v>7.06</v>
      </c>
    </row>
    <row r="85" ht="12.75" customHeight="1">
      <c r="A85" s="43"/>
      <c r="B85" s="53" t="s">
        <v>37</v>
      </c>
      <c r="C85" s="53">
        <f t="shared" ref="C85:C86" si="9">CEILING(C73*0.7,5)</f>
        <v>105</v>
      </c>
      <c r="D85" s="54" t="s">
        <v>47</v>
      </c>
      <c r="E85" s="53" t="s">
        <v>39</v>
      </c>
      <c r="F85" s="53">
        <f>CEILING(C73*0.775,5)</f>
        <v>120</v>
      </c>
      <c r="G85" s="54" t="s">
        <v>47</v>
      </c>
      <c r="H85" s="53" t="s">
        <v>35</v>
      </c>
      <c r="I85" s="53">
        <f>CEILING(C73*0.85,5)</f>
        <v>130</v>
      </c>
      <c r="J85" s="74"/>
      <c r="K85" s="75"/>
      <c r="L85" s="76"/>
      <c r="M85" s="31" t="s">
        <v>36</v>
      </c>
    </row>
    <row r="86" ht="12.75" customHeight="1">
      <c r="A86" s="43"/>
      <c r="B86" s="77" t="s">
        <v>60</v>
      </c>
      <c r="C86" s="49">
        <f t="shared" si="9"/>
        <v>85</v>
      </c>
      <c r="D86" s="50">
        <v>5.0</v>
      </c>
      <c r="E86" s="77" t="s">
        <v>60</v>
      </c>
      <c r="F86" s="49">
        <f>CEILING(C74*0.65,5)</f>
        <v>75</v>
      </c>
      <c r="G86" s="50">
        <v>2.0</v>
      </c>
      <c r="H86" s="77" t="s">
        <v>60</v>
      </c>
      <c r="I86" s="49">
        <f>CEILING(C74*0.5,5)</f>
        <v>60</v>
      </c>
      <c r="J86" s="49">
        <v>5.0</v>
      </c>
      <c r="K86" s="77" t="s">
        <v>60</v>
      </c>
      <c r="L86" s="72">
        <f>CEILING(C74*0.4,5)</f>
        <v>50</v>
      </c>
      <c r="M86" s="20">
        <v>5.0</v>
      </c>
      <c r="N86" s="79" t="s">
        <v>53</v>
      </c>
      <c r="O86" s="96">
        <f>SUMPRODUCT(C86:C91,D86:D91)/1000</f>
        <v>2.125</v>
      </c>
    </row>
    <row r="87" ht="12.75" customHeight="1">
      <c r="A87" s="43"/>
      <c r="B87" s="44"/>
      <c r="C87" s="3">
        <f>CEILING(C74*0.7,5)</f>
        <v>85</v>
      </c>
      <c r="D87" s="51">
        <v>5.0</v>
      </c>
      <c r="E87" s="44"/>
      <c r="F87" s="3">
        <f>CEILING(C74*0.725,5)</f>
        <v>85</v>
      </c>
      <c r="G87" s="51">
        <v>2.0</v>
      </c>
      <c r="H87" s="44"/>
      <c r="I87" s="3">
        <f>CEILING(C74*0.6,5)</f>
        <v>70</v>
      </c>
      <c r="J87" s="3">
        <v>3.0</v>
      </c>
      <c r="K87" s="26"/>
      <c r="L87" s="3">
        <f>CEILING(C74*0.5,5)</f>
        <v>60</v>
      </c>
      <c r="M87" s="27">
        <v>5.0</v>
      </c>
      <c r="N87" s="81" t="s">
        <v>54</v>
      </c>
      <c r="O87" s="97">
        <f>SUMPRODUCT(F86:F91,G86:G91)/1000</f>
        <v>1.67</v>
      </c>
    </row>
    <row r="88" ht="12.75" customHeight="1">
      <c r="A88" s="43"/>
      <c r="B88" s="44"/>
      <c r="C88" s="3">
        <f>CEILING(C74*0.7,5)</f>
        <v>85</v>
      </c>
      <c r="D88" s="51">
        <v>5.0</v>
      </c>
      <c r="E88" s="44"/>
      <c r="F88" s="3">
        <f>CEILING(C74*0.775,5)</f>
        <v>90</v>
      </c>
      <c r="G88" s="51">
        <v>5.0</v>
      </c>
      <c r="H88" s="44"/>
      <c r="I88" s="3">
        <f>CEILING(C74*0.7,5)</f>
        <v>85</v>
      </c>
      <c r="J88" s="3">
        <v>2.0</v>
      </c>
      <c r="K88" s="26"/>
      <c r="L88" s="3">
        <f>CEILING(C74*0.6,5)</f>
        <v>70</v>
      </c>
      <c r="M88" s="27">
        <v>5.0</v>
      </c>
      <c r="N88" s="81" t="s">
        <v>55</v>
      </c>
      <c r="O88" s="97">
        <f>SUMPRODUCT(I86:I91,J86:J91)/1000</f>
        <v>0.865</v>
      </c>
    </row>
    <row r="89" ht="12.75" customHeight="1">
      <c r="A89" s="43"/>
      <c r="B89" s="44"/>
      <c r="C89" s="3">
        <f>CEILING(C74*0.7,5)</f>
        <v>85</v>
      </c>
      <c r="D89" s="51">
        <v>5.0</v>
      </c>
      <c r="E89" s="44"/>
      <c r="F89" s="3">
        <f>CEILING(C74*0.775,5)</f>
        <v>90</v>
      </c>
      <c r="G89" s="51">
        <v>5.0</v>
      </c>
      <c r="H89" s="44"/>
      <c r="I89" s="3">
        <f>CEILING(C74*0.75,5)</f>
        <v>90</v>
      </c>
      <c r="J89" s="3">
        <v>1.0</v>
      </c>
      <c r="K89" s="26"/>
      <c r="L89" s="3"/>
      <c r="M89" s="27" t="s">
        <v>36</v>
      </c>
      <c r="N89" s="81" t="s">
        <v>56</v>
      </c>
      <c r="O89" s="97">
        <f>SUMPRODUCT(L86:L89, M86:M89)/1000</f>
        <v>0.9</v>
      </c>
    </row>
    <row r="90" ht="12.75" customHeight="1">
      <c r="A90" s="43"/>
      <c r="B90" s="3"/>
      <c r="C90" s="3">
        <f>CEILING(C74*0.7,5)</f>
        <v>85</v>
      </c>
      <c r="D90" s="51">
        <v>5.0</v>
      </c>
      <c r="E90" s="3"/>
      <c r="F90" s="3">
        <f>CEILING(C74*0.775,5)</f>
        <v>90</v>
      </c>
      <c r="G90" s="51">
        <v>5.0</v>
      </c>
      <c r="H90" s="3"/>
      <c r="I90" s="3">
        <f>CEILING(C74*0.8,5)</f>
        <v>95</v>
      </c>
      <c r="J90" s="3">
        <v>1.0</v>
      </c>
      <c r="K90" s="73"/>
      <c r="L90" s="3"/>
      <c r="M90" s="27" t="s">
        <v>36</v>
      </c>
      <c r="N90" s="83" t="s">
        <v>57</v>
      </c>
      <c r="O90" s="98">
        <f>SUM(O86:O89)</f>
        <v>5.56</v>
      </c>
    </row>
    <row r="91" ht="12.75" customHeight="1">
      <c r="A91" s="43"/>
      <c r="B91" s="53" t="s">
        <v>37</v>
      </c>
      <c r="C91" s="53">
        <f t="shared" ref="C91:C92" si="10">CEILING(C74*0.7,5)</f>
        <v>85</v>
      </c>
      <c r="D91" s="54" t="s">
        <v>47</v>
      </c>
      <c r="E91" s="53" t="s">
        <v>39</v>
      </c>
      <c r="F91" s="53">
        <f>CEILING(C74*0.775,5)</f>
        <v>90</v>
      </c>
      <c r="G91" s="54" t="s">
        <v>47</v>
      </c>
      <c r="H91" s="53" t="s">
        <v>35</v>
      </c>
      <c r="I91" s="53">
        <f>CEILING(C74*0.85,5)</f>
        <v>100</v>
      </c>
      <c r="J91" s="74"/>
      <c r="K91" s="75"/>
      <c r="L91" s="76"/>
      <c r="M91" s="31" t="s">
        <v>36</v>
      </c>
    </row>
    <row r="92" ht="12.75" customHeight="1">
      <c r="A92" s="43"/>
      <c r="B92" s="48" t="s">
        <v>20</v>
      </c>
      <c r="C92" s="49">
        <f t="shared" si="10"/>
        <v>70</v>
      </c>
      <c r="D92" s="50">
        <v>5.0</v>
      </c>
      <c r="E92" s="48" t="s">
        <v>20</v>
      </c>
      <c r="F92" s="49">
        <f>CEILING(C75*0.65,5)</f>
        <v>65</v>
      </c>
      <c r="G92" s="50">
        <v>2.0</v>
      </c>
      <c r="H92" s="48" t="s">
        <v>20</v>
      </c>
      <c r="I92" s="49">
        <f>CEILING(C75*0.5,5)</f>
        <v>50</v>
      </c>
      <c r="J92" s="49">
        <v>5.0</v>
      </c>
      <c r="K92" s="19" t="s">
        <v>20</v>
      </c>
      <c r="L92" s="72">
        <f>CEILING(C75*0.4,5)</f>
        <v>40</v>
      </c>
      <c r="M92" s="20">
        <v>5.0</v>
      </c>
      <c r="N92" s="79" t="s">
        <v>53</v>
      </c>
      <c r="O92" s="96">
        <f>SUMPRODUCT(C92:C97,D92:D97)/1000</f>
        <v>1.75</v>
      </c>
    </row>
    <row r="93" ht="12.75" customHeight="1">
      <c r="A93" s="43"/>
      <c r="B93" s="3"/>
      <c r="C93" s="3">
        <f>CEILING(C75*0.7,5)</f>
        <v>70</v>
      </c>
      <c r="D93" s="51">
        <v>5.0</v>
      </c>
      <c r="E93" s="3"/>
      <c r="F93" s="3">
        <f>CEILING(C75*0.725,5)</f>
        <v>70</v>
      </c>
      <c r="G93" s="51">
        <v>2.0</v>
      </c>
      <c r="H93" s="3"/>
      <c r="I93" s="3">
        <f>CEILING(C75*0.6,5)</f>
        <v>60</v>
      </c>
      <c r="J93" s="3">
        <v>3.0</v>
      </c>
      <c r="K93" s="73"/>
      <c r="L93" s="3">
        <f>CEILING(C75*0.5,5)</f>
        <v>50</v>
      </c>
      <c r="M93" s="27">
        <v>5.0</v>
      </c>
      <c r="N93" s="81" t="s">
        <v>54</v>
      </c>
      <c r="O93" s="97">
        <f>SUMPRODUCT(F92:F97,G92:G97)/1000</f>
        <v>1.395</v>
      </c>
    </row>
    <row r="94" ht="12.75" customHeight="1">
      <c r="A94" s="43"/>
      <c r="B94" s="3"/>
      <c r="C94" s="3">
        <f>CEILING(C75*0.7,5)</f>
        <v>70</v>
      </c>
      <c r="D94" s="51">
        <v>5.0</v>
      </c>
      <c r="E94" s="3"/>
      <c r="F94" s="3">
        <f>CEILING(C75*0.775,5)</f>
        <v>75</v>
      </c>
      <c r="G94" s="51">
        <v>5.0</v>
      </c>
      <c r="H94" s="3"/>
      <c r="I94" s="3">
        <f>CEILING(C75*0.7,5)</f>
        <v>70</v>
      </c>
      <c r="J94" s="3">
        <v>2.0</v>
      </c>
      <c r="K94" s="73"/>
      <c r="L94" s="3">
        <f>CEILING(C75*0.6,5)</f>
        <v>60</v>
      </c>
      <c r="M94" s="27">
        <v>5.0</v>
      </c>
      <c r="N94" s="81" t="s">
        <v>55</v>
      </c>
      <c r="O94" s="97">
        <f>SUMPRODUCT(I92:I97,J92:J97)/1000</f>
        <v>0.725</v>
      </c>
    </row>
    <row r="95" ht="12.75" customHeight="1">
      <c r="A95" s="43"/>
      <c r="B95" s="3"/>
      <c r="C95" s="3">
        <f>CEILING(C75*0.7,5)</f>
        <v>70</v>
      </c>
      <c r="D95" s="51">
        <v>5.0</v>
      </c>
      <c r="E95" s="3"/>
      <c r="F95" s="3">
        <f>CEILING(C75*0.775,5)</f>
        <v>75</v>
      </c>
      <c r="G95" s="51">
        <v>5.0</v>
      </c>
      <c r="H95" s="3"/>
      <c r="I95" s="3">
        <f>CEILING(C75*0.75,5)</f>
        <v>75</v>
      </c>
      <c r="J95" s="3">
        <v>1.0</v>
      </c>
      <c r="K95" s="73"/>
      <c r="L95" s="3"/>
      <c r="M95" s="27" t="s">
        <v>36</v>
      </c>
      <c r="N95" s="81" t="s">
        <v>56</v>
      </c>
      <c r="O95" s="97">
        <f>SUMPRODUCT(L92:L95, M92:M95)/1000</f>
        <v>0.75</v>
      </c>
    </row>
    <row r="96" ht="12.75" customHeight="1">
      <c r="A96" s="43"/>
      <c r="B96" s="3"/>
      <c r="C96" s="3">
        <f>CEILING(C75*0.7,5)</f>
        <v>70</v>
      </c>
      <c r="D96" s="51">
        <v>5.0</v>
      </c>
      <c r="E96" s="3"/>
      <c r="F96" s="3">
        <f>CEILING(C75*0.775,5)</f>
        <v>75</v>
      </c>
      <c r="G96" s="51">
        <v>5.0</v>
      </c>
      <c r="H96" s="3"/>
      <c r="I96" s="3">
        <f>CEILING(C75*0.8,5)</f>
        <v>80</v>
      </c>
      <c r="J96" s="3">
        <v>1.0</v>
      </c>
      <c r="K96" s="73"/>
      <c r="L96" s="3"/>
      <c r="M96" s="27" t="s">
        <v>36</v>
      </c>
      <c r="N96" s="83" t="s">
        <v>57</v>
      </c>
      <c r="O96" s="98">
        <f>SUM(O92:O95)</f>
        <v>4.62</v>
      </c>
    </row>
    <row r="97" ht="12.75" customHeight="1">
      <c r="A97" s="43"/>
      <c r="B97" s="53" t="s">
        <v>37</v>
      </c>
      <c r="C97" s="53">
        <f t="shared" ref="C97:C98" si="11">CEILING(C75*0.7,5)</f>
        <v>70</v>
      </c>
      <c r="D97" s="54" t="s">
        <v>47</v>
      </c>
      <c r="E97" s="53" t="s">
        <v>39</v>
      </c>
      <c r="F97" s="53">
        <f>CEILING(C75*0.775,5)</f>
        <v>75</v>
      </c>
      <c r="G97" s="54" t="s">
        <v>47</v>
      </c>
      <c r="H97" s="53" t="s">
        <v>35</v>
      </c>
      <c r="I97" s="53">
        <f>CEILING(C75*0.85,5)</f>
        <v>85</v>
      </c>
      <c r="J97" s="74"/>
      <c r="K97" s="75"/>
      <c r="L97" s="76"/>
      <c r="M97" s="31" t="s">
        <v>36</v>
      </c>
    </row>
    <row r="98" ht="12.75" customHeight="1">
      <c r="A98" s="43"/>
      <c r="B98" s="44" t="s">
        <v>22</v>
      </c>
      <c r="C98" s="49">
        <f t="shared" si="11"/>
        <v>150</v>
      </c>
      <c r="D98" s="50">
        <v>5.0</v>
      </c>
      <c r="E98" s="44" t="s">
        <v>22</v>
      </c>
      <c r="F98" s="49">
        <f>CEILING(C76*0.65,5)</f>
        <v>140</v>
      </c>
      <c r="G98" s="51">
        <v>2.0</v>
      </c>
      <c r="H98" s="44" t="s">
        <v>22</v>
      </c>
      <c r="I98" s="49">
        <f>CEILING(C76*0.5,5)</f>
        <v>105</v>
      </c>
      <c r="J98" s="49">
        <v>5.0</v>
      </c>
      <c r="K98" s="19" t="s">
        <v>22</v>
      </c>
      <c r="L98" s="72">
        <f>CEILING(C76*0.4,5)</f>
        <v>85</v>
      </c>
      <c r="M98" s="20">
        <v>5.0</v>
      </c>
      <c r="N98" s="79" t="s">
        <v>53</v>
      </c>
      <c r="O98" s="96">
        <f>SUMPRODUCT(C98:C103,D98:D103)/1000</f>
        <v>3.75</v>
      </c>
    </row>
    <row r="99" ht="12.75" customHeight="1">
      <c r="A99" s="43"/>
      <c r="B99" s="44"/>
      <c r="C99" s="3">
        <f>CEILING(C76*0.7,5)</f>
        <v>150</v>
      </c>
      <c r="D99" s="51">
        <v>5.0</v>
      </c>
      <c r="E99" s="44"/>
      <c r="F99" s="3">
        <f>CEILING(C76*0.725,5)</f>
        <v>155</v>
      </c>
      <c r="G99" s="51">
        <v>2.0</v>
      </c>
      <c r="H99" s="44"/>
      <c r="I99" s="3">
        <f>CEILING(C76*0.6,5)</f>
        <v>130</v>
      </c>
      <c r="J99" s="3">
        <v>3.0</v>
      </c>
      <c r="K99" s="26"/>
      <c r="L99" s="3">
        <f>CEILING(C76*0.5,5)</f>
        <v>105</v>
      </c>
      <c r="M99" s="27">
        <v>5.0</v>
      </c>
      <c r="N99" s="81" t="s">
        <v>54</v>
      </c>
      <c r="O99" s="97">
        <f>SUMPRODUCT(F98:F103,G98:G103)/1000</f>
        <v>3.065</v>
      </c>
    </row>
    <row r="100" ht="12.75" customHeight="1">
      <c r="A100" s="43"/>
      <c r="B100" s="44"/>
      <c r="C100" s="3">
        <f>CEILING(C76*0.7,5)</f>
        <v>150</v>
      </c>
      <c r="D100" s="51">
        <v>5.0</v>
      </c>
      <c r="E100" s="44"/>
      <c r="F100" s="3">
        <f>CEILING(C76*0.775,5)</f>
        <v>165</v>
      </c>
      <c r="G100" s="51">
        <v>5.0</v>
      </c>
      <c r="H100" s="44"/>
      <c r="I100" s="3">
        <f>CEILING(C76*0.7,5)</f>
        <v>150</v>
      </c>
      <c r="J100" s="3">
        <v>2.0</v>
      </c>
      <c r="K100" s="26"/>
      <c r="L100" s="3">
        <f>CEILING(C76*0.6,5)</f>
        <v>130</v>
      </c>
      <c r="M100" s="27">
        <v>5.0</v>
      </c>
      <c r="N100" s="81" t="s">
        <v>55</v>
      </c>
      <c r="O100" s="97">
        <f>SUMPRODUCT(I98:I103,J98:J103)/1000</f>
        <v>1.545</v>
      </c>
    </row>
    <row r="101" ht="12.75" customHeight="1">
      <c r="A101" s="43"/>
      <c r="B101" s="44"/>
      <c r="C101" s="3">
        <f>CEILING(C76*0.7,5)</f>
        <v>150</v>
      </c>
      <c r="D101" s="51">
        <v>5.0</v>
      </c>
      <c r="E101" s="44"/>
      <c r="F101" s="3">
        <f>CEILING(C76*0.775,5)</f>
        <v>165</v>
      </c>
      <c r="G101" s="51">
        <v>5.0</v>
      </c>
      <c r="H101" s="44"/>
      <c r="I101" s="3">
        <f>CEILING(C76*0.75,5)</f>
        <v>160</v>
      </c>
      <c r="J101" s="3">
        <v>1.0</v>
      </c>
      <c r="K101" s="26"/>
      <c r="L101" s="3"/>
      <c r="M101" s="27" t="s">
        <v>36</v>
      </c>
      <c r="N101" s="81" t="s">
        <v>56</v>
      </c>
      <c r="O101" s="97">
        <f>SUMPRODUCT(L98:L101, M98:M101)/1000</f>
        <v>1.6</v>
      </c>
    </row>
    <row r="102" ht="12.75" customHeight="1">
      <c r="A102" s="43"/>
      <c r="B102" s="3"/>
      <c r="C102" s="3">
        <f>CEILING(C76*0.7,5)</f>
        <v>150</v>
      </c>
      <c r="D102" s="51">
        <v>5.0</v>
      </c>
      <c r="E102" s="3"/>
      <c r="F102" s="3">
        <f>CEILING(C76*0.775,5)</f>
        <v>165</v>
      </c>
      <c r="G102" s="51">
        <v>5.0</v>
      </c>
      <c r="H102" s="3"/>
      <c r="I102" s="3">
        <f>CEILING(C76*0.8,5)</f>
        <v>170</v>
      </c>
      <c r="J102" s="3">
        <v>1.0</v>
      </c>
      <c r="K102" s="73"/>
      <c r="L102" s="3"/>
      <c r="M102" s="27" t="s">
        <v>36</v>
      </c>
      <c r="N102" s="83" t="s">
        <v>57</v>
      </c>
      <c r="O102" s="98">
        <f>SUM(O98:O101)</f>
        <v>9.96</v>
      </c>
    </row>
    <row r="103" ht="12.75" customHeight="1">
      <c r="A103" s="57"/>
      <c r="B103" s="53" t="s">
        <v>37</v>
      </c>
      <c r="C103" s="53">
        <f>CEILING(C76*0.7,5)</f>
        <v>150</v>
      </c>
      <c r="D103" s="54" t="s">
        <v>47</v>
      </c>
      <c r="E103" s="53" t="s">
        <v>39</v>
      </c>
      <c r="F103" s="53">
        <f>CEILING(C76*0.775,5)</f>
        <v>165</v>
      </c>
      <c r="G103" s="54" t="s">
        <v>47</v>
      </c>
      <c r="H103" s="53" t="s">
        <v>35</v>
      </c>
      <c r="I103" s="53">
        <f>CEILING(C76*0.85,5)</f>
        <v>180</v>
      </c>
      <c r="J103" s="74"/>
      <c r="K103" s="75"/>
      <c r="L103" s="76"/>
      <c r="M103" s="31" t="s">
        <v>36</v>
      </c>
    </row>
    <row r="104" ht="12.75" customHeight="1">
      <c r="A104" s="58"/>
      <c r="B104" s="44"/>
      <c r="C104" s="44"/>
      <c r="D104" s="44"/>
      <c r="E104" s="44"/>
      <c r="F104" s="44"/>
      <c r="G104" s="44"/>
      <c r="H104" s="3"/>
      <c r="I104" s="3"/>
      <c r="J104" s="44"/>
      <c r="K104" s="3"/>
      <c r="L104" s="3"/>
      <c r="M104" s="3"/>
    </row>
    <row r="105" ht="12.75" customHeight="1">
      <c r="A105" s="59"/>
      <c r="B105" s="60" t="s">
        <v>40</v>
      </c>
      <c r="C105" s="15"/>
      <c r="D105" s="61" t="s">
        <v>41</v>
      </c>
      <c r="E105" s="61" t="s">
        <v>42</v>
      </c>
      <c r="F105" s="44"/>
      <c r="G105" s="44"/>
      <c r="H105" s="3"/>
      <c r="I105" s="3"/>
      <c r="J105" s="44"/>
      <c r="K105" s="3"/>
      <c r="L105" s="3"/>
      <c r="M105" s="3"/>
    </row>
    <row r="106" ht="12.75" customHeight="1">
      <c r="A106" s="59"/>
      <c r="B106" s="19" t="s">
        <v>15</v>
      </c>
      <c r="C106" s="20">
        <f>CEILING(((E106-D106)*2.5)+C73,5)</f>
        <v>140</v>
      </c>
      <c r="D106" s="44">
        <v>5.0</v>
      </c>
      <c r="E106" s="63" t="str">
        <f>J85</f>
        <v/>
      </c>
      <c r="F106" s="44"/>
      <c r="G106" s="44"/>
      <c r="H106" s="3"/>
      <c r="I106" s="3"/>
      <c r="J106" s="44"/>
      <c r="K106" s="3"/>
      <c r="L106" s="3"/>
      <c r="M106" s="3"/>
    </row>
    <row r="107" ht="12.75" customHeight="1">
      <c r="A107" s="59"/>
      <c r="B107" s="77" t="s">
        <v>60</v>
      </c>
      <c r="C107" s="27">
        <f>CEILING(((E107-D107)*5)+C74,5)</f>
        <v>90</v>
      </c>
      <c r="D107" s="44">
        <v>5.0</v>
      </c>
      <c r="E107" s="65" t="str">
        <f>J91</f>
        <v/>
      </c>
      <c r="F107" s="44"/>
      <c r="G107" s="44"/>
      <c r="H107" s="3"/>
      <c r="I107" s="3"/>
      <c r="J107" s="44"/>
      <c r="K107" s="3"/>
      <c r="L107" s="3"/>
      <c r="M107" s="3"/>
    </row>
    <row r="108" ht="12.75" customHeight="1">
      <c r="A108" s="59"/>
      <c r="B108" s="26" t="s">
        <v>20</v>
      </c>
      <c r="C108" s="27">
        <f>CEILING(((E108-D108)*2.5)+C75,5)</f>
        <v>85</v>
      </c>
      <c r="D108" s="44">
        <v>5.0</v>
      </c>
      <c r="E108" s="65" t="str">
        <f>J97</f>
        <v/>
      </c>
      <c r="F108" s="44"/>
      <c r="G108" s="44"/>
      <c r="H108" s="3"/>
      <c r="I108" s="3"/>
      <c r="J108" s="44"/>
      <c r="K108" s="3"/>
      <c r="L108" s="3"/>
      <c r="M108" s="3"/>
    </row>
    <row r="109" ht="12.75" customHeight="1">
      <c r="A109" s="59"/>
      <c r="B109" s="30" t="s">
        <v>22</v>
      </c>
      <c r="C109" s="31">
        <f>CEILING(((E109-D109)*5)+C76,5)</f>
        <v>185</v>
      </c>
      <c r="D109" s="66">
        <v>5.0</v>
      </c>
      <c r="E109" s="67" t="str">
        <f>J103</f>
        <v/>
      </c>
      <c r="F109" s="44"/>
      <c r="G109" s="44"/>
      <c r="H109" s="3"/>
      <c r="I109" s="3"/>
      <c r="J109" s="44"/>
      <c r="K109" s="3"/>
      <c r="L109" s="3"/>
      <c r="M109" s="3"/>
    </row>
    <row r="110" ht="12.75" customHeight="1">
      <c r="A110" s="59"/>
    </row>
    <row r="111" ht="12.75" customHeight="1">
      <c r="A111" s="102" t="s">
        <v>72</v>
      </c>
      <c r="B111" s="40" t="s">
        <v>29</v>
      </c>
      <c r="C111" s="8"/>
      <c r="D111" s="41"/>
      <c r="E111" s="42" t="s">
        <v>30</v>
      </c>
      <c r="F111" s="8"/>
      <c r="G111" s="9"/>
      <c r="H111" s="36" t="s">
        <v>31</v>
      </c>
      <c r="I111" s="8"/>
      <c r="J111" s="41"/>
      <c r="K111" s="42" t="s">
        <v>32</v>
      </c>
      <c r="L111" s="8"/>
      <c r="M111" s="9"/>
    </row>
    <row r="112" ht="15.75" customHeight="1">
      <c r="A112" s="43"/>
      <c r="B112" s="44"/>
      <c r="C112" s="45" t="s">
        <v>33</v>
      </c>
      <c r="D112" s="46" t="s">
        <v>34</v>
      </c>
      <c r="E112" s="47"/>
      <c r="F112" s="45" t="s">
        <v>33</v>
      </c>
      <c r="G112" s="46" t="s">
        <v>34</v>
      </c>
      <c r="H112" s="47"/>
      <c r="I112" s="45" t="s">
        <v>33</v>
      </c>
      <c r="J112" s="46" t="s">
        <v>34</v>
      </c>
      <c r="K112" s="47"/>
      <c r="L112" s="45" t="s">
        <v>33</v>
      </c>
      <c r="M112" s="46" t="s">
        <v>34</v>
      </c>
      <c r="O112" s="95" t="s">
        <v>61</v>
      </c>
    </row>
    <row r="113" ht="12.75" customHeight="1">
      <c r="A113" s="43"/>
      <c r="B113" s="48" t="s">
        <v>15</v>
      </c>
      <c r="C113" s="49">
        <f>CEILING(C106*0.75,5)</f>
        <v>105</v>
      </c>
      <c r="D113" s="50">
        <v>3.0</v>
      </c>
      <c r="E113" s="48" t="s">
        <v>15</v>
      </c>
      <c r="F113" s="49">
        <f>CEILING(C106*0.7,5)</f>
        <v>100</v>
      </c>
      <c r="G113" s="50">
        <v>1.0</v>
      </c>
      <c r="H113" s="48" t="s">
        <v>15</v>
      </c>
      <c r="I113" s="49">
        <f>CEILING(C106*0.5,5)</f>
        <v>70</v>
      </c>
      <c r="J113" s="50">
        <v>5.0</v>
      </c>
      <c r="K113" s="48" t="s">
        <v>15</v>
      </c>
      <c r="L113" s="49">
        <f>CEILING(C106*0.4,5)</f>
        <v>60</v>
      </c>
      <c r="M113" s="50">
        <v>5.0</v>
      </c>
      <c r="N113" s="79" t="s">
        <v>53</v>
      </c>
      <c r="O113" s="96">
        <f>SUMPRODUCT(C113:C119,D113:D119)/1000</f>
        <v>1.89</v>
      </c>
    </row>
    <row r="114" ht="12.75" customHeight="1">
      <c r="A114" s="43"/>
      <c r="B114" s="44"/>
      <c r="C114" s="3">
        <f>CEILING(C106*0.75,5)</f>
        <v>105</v>
      </c>
      <c r="D114" s="51">
        <v>3.0</v>
      </c>
      <c r="E114" s="44"/>
      <c r="F114" s="3">
        <f>CEILING(C106*0.775,5)</f>
        <v>110</v>
      </c>
      <c r="G114" s="51">
        <v>1.0</v>
      </c>
      <c r="H114" s="44"/>
      <c r="I114" s="3">
        <f>CEILING(C106*0.6,5)</f>
        <v>85</v>
      </c>
      <c r="J114" s="51">
        <v>3.0</v>
      </c>
      <c r="K114" s="44"/>
      <c r="L114" s="3">
        <f>CEILING(C106*0.5,5)</f>
        <v>70</v>
      </c>
      <c r="M114" s="51">
        <v>5.0</v>
      </c>
      <c r="N114" s="81" t="s">
        <v>54</v>
      </c>
      <c r="O114" s="97">
        <f>SUMPRODUCT(F113:F119,G113:G119)/1000</f>
        <v>1.65</v>
      </c>
    </row>
    <row r="115" ht="12.75" customHeight="1">
      <c r="A115" s="43"/>
      <c r="B115" s="44"/>
      <c r="C115" s="3">
        <f>CEILING(C106*0.75,5)</f>
        <v>105</v>
      </c>
      <c r="D115" s="51">
        <v>3.0</v>
      </c>
      <c r="E115" s="44"/>
      <c r="F115" s="3">
        <f>CEILING(C106*0.825,5)</f>
        <v>120</v>
      </c>
      <c r="G115" s="51">
        <v>3.0</v>
      </c>
      <c r="H115" s="44"/>
      <c r="I115" s="3">
        <f>CEILING(C106*0.7,5)</f>
        <v>100</v>
      </c>
      <c r="J115" s="51">
        <v>2.0</v>
      </c>
      <c r="K115" s="44"/>
      <c r="L115" s="3">
        <f>CEILING(C106*0.6,5)</f>
        <v>85</v>
      </c>
      <c r="M115" s="51">
        <v>5.0</v>
      </c>
      <c r="N115" s="81" t="s">
        <v>55</v>
      </c>
      <c r="O115" s="97">
        <f>SUMPRODUCT(I113:I119,J113:J119)/1000</f>
        <v>1.145</v>
      </c>
    </row>
    <row r="116" ht="12.75" customHeight="1">
      <c r="A116" s="43"/>
      <c r="B116" s="44"/>
      <c r="C116" s="3">
        <f>CEILING(C106*0.75,5)</f>
        <v>105</v>
      </c>
      <c r="D116" s="51">
        <v>3.0</v>
      </c>
      <c r="E116" s="44"/>
      <c r="F116" s="3">
        <f>CEILING(C106*0.825,5)</f>
        <v>120</v>
      </c>
      <c r="G116" s="51">
        <v>3.0</v>
      </c>
      <c r="H116" s="44"/>
      <c r="I116" s="3">
        <f>CEILING(C106*0.75,5)</f>
        <v>105</v>
      </c>
      <c r="J116" s="51">
        <v>1.0</v>
      </c>
      <c r="K116" s="44"/>
      <c r="L116" s="3"/>
      <c r="M116" s="51" t="s">
        <v>36</v>
      </c>
      <c r="N116" s="81" t="s">
        <v>56</v>
      </c>
      <c r="O116" s="97">
        <f>SUMPRODUCT(L113:L116, M113:M116)/1000</f>
        <v>1.075</v>
      </c>
    </row>
    <row r="117" ht="12.75" customHeight="1">
      <c r="A117" s="43"/>
      <c r="B117" s="44"/>
      <c r="C117" s="3">
        <f>CEILING(C106*0.75,5)</f>
        <v>105</v>
      </c>
      <c r="D117" s="51">
        <v>3.0</v>
      </c>
      <c r="E117" s="44"/>
      <c r="F117" s="3">
        <f>CEILING(C106*0.825,5)</f>
        <v>120</v>
      </c>
      <c r="G117" s="51">
        <v>3.0</v>
      </c>
      <c r="H117" s="44"/>
      <c r="I117" s="3">
        <f>CEILING(C106*0.8,5)</f>
        <v>115</v>
      </c>
      <c r="J117" s="51">
        <v>1.0</v>
      </c>
      <c r="K117" s="44"/>
      <c r="L117" s="3"/>
      <c r="M117" s="51" t="s">
        <v>36</v>
      </c>
      <c r="N117" s="83" t="s">
        <v>57</v>
      </c>
      <c r="O117" s="98">
        <f>SUM(O113:O116)</f>
        <v>5.76</v>
      </c>
    </row>
    <row r="118" ht="12.75" customHeight="1">
      <c r="A118" s="43"/>
      <c r="B118" s="3"/>
      <c r="C118" s="3">
        <f>CEILING(C106*0.75,5)</f>
        <v>105</v>
      </c>
      <c r="D118" s="51">
        <v>3.0</v>
      </c>
      <c r="E118" s="3"/>
      <c r="F118" s="3">
        <f>CEILING(C106*0.825,5)</f>
        <v>120</v>
      </c>
      <c r="G118" s="51">
        <v>3.0</v>
      </c>
      <c r="H118" s="3"/>
      <c r="I118" s="3">
        <f>CEILING(C106*0.85,5)</f>
        <v>120</v>
      </c>
      <c r="J118" s="51">
        <v>1.0</v>
      </c>
      <c r="K118" s="3"/>
      <c r="L118" s="3"/>
      <c r="M118" s="51" t="s">
        <v>36</v>
      </c>
    </row>
    <row r="119" ht="12.75" customHeight="1">
      <c r="A119" s="43"/>
      <c r="B119" s="53" t="s">
        <v>37</v>
      </c>
      <c r="C119" s="53">
        <f t="shared" ref="C119:C120" si="12">CEILING(C106*0.75,5)</f>
        <v>105</v>
      </c>
      <c r="D119" s="54" t="s">
        <v>49</v>
      </c>
      <c r="E119" s="53" t="s">
        <v>39</v>
      </c>
      <c r="F119" s="53">
        <f>CEILING(C106*0.825,5)</f>
        <v>120</v>
      </c>
      <c r="G119" s="54" t="s">
        <v>49</v>
      </c>
      <c r="H119" s="53" t="s">
        <v>35</v>
      </c>
      <c r="I119" s="53">
        <f>CEILING(C106*0.9,5)</f>
        <v>130</v>
      </c>
      <c r="J119" s="54" t="s">
        <v>50</v>
      </c>
      <c r="K119" s="55"/>
      <c r="L119" s="55"/>
      <c r="M119" s="56" t="s">
        <v>36</v>
      </c>
    </row>
    <row r="120" ht="12.75" customHeight="1">
      <c r="A120" s="43"/>
      <c r="B120" s="77" t="s">
        <v>60</v>
      </c>
      <c r="C120" s="49">
        <f t="shared" si="12"/>
        <v>70</v>
      </c>
      <c r="D120" s="50">
        <v>3.0</v>
      </c>
      <c r="E120" s="77" t="s">
        <v>60</v>
      </c>
      <c r="F120" s="49">
        <f>CEILING(C107*0.7,5)</f>
        <v>65</v>
      </c>
      <c r="G120" s="50">
        <v>1.0</v>
      </c>
      <c r="H120" s="77" t="s">
        <v>60</v>
      </c>
      <c r="I120" s="49">
        <f>CEILING(C107*0.5,5)</f>
        <v>45</v>
      </c>
      <c r="J120" s="50">
        <v>5.0</v>
      </c>
      <c r="K120" s="77" t="s">
        <v>60</v>
      </c>
      <c r="L120" s="49">
        <f>CEILING(C107*0.4,5)</f>
        <v>40</v>
      </c>
      <c r="M120" s="50">
        <v>5.0</v>
      </c>
      <c r="N120" s="79" t="s">
        <v>53</v>
      </c>
      <c r="O120" s="96">
        <f>SUMPRODUCT(C120:C126,D120:D126)/1000</f>
        <v>1.26</v>
      </c>
    </row>
    <row r="121" ht="12.75" customHeight="1">
      <c r="A121" s="43"/>
      <c r="B121" s="3"/>
      <c r="C121" s="3">
        <f>CEILING(C107*0.75,5)</f>
        <v>70</v>
      </c>
      <c r="D121" s="51">
        <v>3.0</v>
      </c>
      <c r="E121" s="3"/>
      <c r="F121" s="3">
        <f>CEILING(C107*0.775,5)</f>
        <v>70</v>
      </c>
      <c r="G121" s="51">
        <v>1.0</v>
      </c>
      <c r="H121" s="3"/>
      <c r="I121" s="3">
        <f>CEILING(C107*0.6,5)</f>
        <v>55</v>
      </c>
      <c r="J121" s="51">
        <v>3.0</v>
      </c>
      <c r="K121" s="3"/>
      <c r="L121" s="3">
        <f>CEILING(C107*0.5,5)</f>
        <v>45</v>
      </c>
      <c r="M121" s="51">
        <v>5.0</v>
      </c>
      <c r="N121" s="81" t="s">
        <v>54</v>
      </c>
      <c r="O121" s="97">
        <f>SUMPRODUCT(F120:F126,G120:G126)/1000</f>
        <v>1.035</v>
      </c>
    </row>
    <row r="122" ht="12.75" customHeight="1">
      <c r="A122" s="43"/>
      <c r="B122" s="3"/>
      <c r="C122" s="3">
        <f>CEILING(C107*0.75,5)</f>
        <v>70</v>
      </c>
      <c r="D122" s="51">
        <v>3.0</v>
      </c>
      <c r="E122" s="3"/>
      <c r="F122" s="3">
        <f>CEILING(C107*0.825,5)</f>
        <v>75</v>
      </c>
      <c r="G122" s="51">
        <v>3.0</v>
      </c>
      <c r="H122" s="3"/>
      <c r="I122" s="3">
        <f>CEILING(C107*0.7,5)</f>
        <v>65</v>
      </c>
      <c r="J122" s="51">
        <v>2.0</v>
      </c>
      <c r="K122" s="3"/>
      <c r="L122" s="3">
        <f>CEILING(C107*0.6,5)</f>
        <v>55</v>
      </c>
      <c r="M122" s="51">
        <v>5.0</v>
      </c>
      <c r="N122" s="81" t="s">
        <v>55</v>
      </c>
      <c r="O122" s="97">
        <f>SUMPRODUCT(I120:I126,J120:J126)/1000</f>
        <v>0.745</v>
      </c>
    </row>
    <row r="123" ht="12.75" customHeight="1">
      <c r="A123" s="43"/>
      <c r="B123" s="3"/>
      <c r="C123" s="3">
        <f>CEILING(C107*0.75,5)</f>
        <v>70</v>
      </c>
      <c r="D123" s="51">
        <v>3.0</v>
      </c>
      <c r="E123" s="3"/>
      <c r="F123" s="3">
        <f>CEILING(C107*0.825,5)</f>
        <v>75</v>
      </c>
      <c r="G123" s="51">
        <v>3.0</v>
      </c>
      <c r="H123" s="3"/>
      <c r="I123" s="3">
        <f>CEILING(C107*0.75,5)</f>
        <v>70</v>
      </c>
      <c r="J123" s="51">
        <v>1.0</v>
      </c>
      <c r="K123" s="3"/>
      <c r="L123" s="3"/>
      <c r="M123" s="51" t="s">
        <v>36</v>
      </c>
      <c r="N123" s="81" t="s">
        <v>56</v>
      </c>
      <c r="O123" s="97">
        <f>SUMPRODUCT(L120:L123, M120:M123)/1000</f>
        <v>0.7</v>
      </c>
    </row>
    <row r="124" ht="12.75" customHeight="1">
      <c r="A124" s="43"/>
      <c r="B124" s="3"/>
      <c r="C124" s="3">
        <f>CEILING(C107*0.75,5)</f>
        <v>70</v>
      </c>
      <c r="D124" s="51">
        <v>3.0</v>
      </c>
      <c r="E124" s="3"/>
      <c r="F124" s="3">
        <f>CEILING(C107*0.825,5)</f>
        <v>75</v>
      </c>
      <c r="G124" s="51">
        <v>3.0</v>
      </c>
      <c r="H124" s="3"/>
      <c r="I124" s="3">
        <f>CEILING(C107*0.8,5)</f>
        <v>75</v>
      </c>
      <c r="J124" s="51">
        <v>1.0</v>
      </c>
      <c r="K124" s="3"/>
      <c r="L124" s="3"/>
      <c r="M124" s="51" t="s">
        <v>36</v>
      </c>
      <c r="N124" s="83" t="s">
        <v>57</v>
      </c>
      <c r="O124" s="98">
        <f>SUM(O120:O123)</f>
        <v>3.74</v>
      </c>
    </row>
    <row r="125" ht="12.75" customHeight="1">
      <c r="A125" s="43"/>
      <c r="B125" s="3"/>
      <c r="C125" s="3">
        <f>CEILING(C107*0.75,5)</f>
        <v>70</v>
      </c>
      <c r="D125" s="51">
        <v>3.0</v>
      </c>
      <c r="E125" s="3"/>
      <c r="F125" s="3">
        <f>CEILING(C107*0.825,5)</f>
        <v>75</v>
      </c>
      <c r="G125" s="51">
        <v>3.0</v>
      </c>
      <c r="H125" s="3"/>
      <c r="I125" s="3">
        <f>CEILING(C107*0.85,5)</f>
        <v>80</v>
      </c>
      <c r="J125" s="51">
        <v>1.0</v>
      </c>
      <c r="K125" s="3"/>
      <c r="L125" s="3"/>
      <c r="M125" s="51" t="s">
        <v>36</v>
      </c>
    </row>
    <row r="126" ht="12.75" customHeight="1">
      <c r="A126" s="43"/>
      <c r="B126" s="53" t="s">
        <v>37</v>
      </c>
      <c r="C126" s="53">
        <f t="shared" ref="C126:C127" si="13">CEILING(C107*0.75,5)</f>
        <v>70</v>
      </c>
      <c r="D126" s="54" t="s">
        <v>49</v>
      </c>
      <c r="E126" s="53" t="s">
        <v>39</v>
      </c>
      <c r="F126" s="53">
        <f>CEILING(C107*0.825,5)</f>
        <v>75</v>
      </c>
      <c r="G126" s="54" t="s">
        <v>49</v>
      </c>
      <c r="H126" s="53" t="s">
        <v>35</v>
      </c>
      <c r="I126" s="53">
        <f>CEILING(C107*0.9,5)</f>
        <v>85</v>
      </c>
      <c r="J126" s="54" t="s">
        <v>50</v>
      </c>
      <c r="K126" s="55"/>
      <c r="L126" s="55"/>
      <c r="M126" s="56" t="s">
        <v>36</v>
      </c>
    </row>
    <row r="127" ht="12.75" customHeight="1">
      <c r="A127" s="43"/>
      <c r="B127" s="48" t="s">
        <v>20</v>
      </c>
      <c r="C127" s="49">
        <f t="shared" si="13"/>
        <v>65</v>
      </c>
      <c r="D127" s="50">
        <v>3.0</v>
      </c>
      <c r="E127" s="48" t="s">
        <v>20</v>
      </c>
      <c r="F127" s="49">
        <f>CEILING(C108*0.7,5)</f>
        <v>60</v>
      </c>
      <c r="G127" s="50">
        <v>1.0</v>
      </c>
      <c r="H127" s="48" t="s">
        <v>20</v>
      </c>
      <c r="I127" s="49">
        <f>CEILING(C108*0.5,5)</f>
        <v>45</v>
      </c>
      <c r="J127" s="50">
        <v>5.0</v>
      </c>
      <c r="K127" s="48" t="s">
        <v>20</v>
      </c>
      <c r="L127" s="49">
        <f>CEILING(C108*0.4,5)</f>
        <v>35</v>
      </c>
      <c r="M127" s="50">
        <v>5.0</v>
      </c>
      <c r="N127" s="79" t="s">
        <v>53</v>
      </c>
      <c r="O127" s="96">
        <f>SUMPRODUCT(C127:C133,D127:D133)/1000</f>
        <v>1.17</v>
      </c>
    </row>
    <row r="128" ht="12.75" customHeight="1">
      <c r="A128" s="43"/>
      <c r="B128" s="44"/>
      <c r="C128" s="3">
        <f>CEILING(C108*0.75,5)</f>
        <v>65</v>
      </c>
      <c r="D128" s="51">
        <v>3.0</v>
      </c>
      <c r="E128" s="44"/>
      <c r="F128" s="3">
        <f>CEILING(C108*0.775,5)</f>
        <v>70</v>
      </c>
      <c r="G128" s="51">
        <v>1.0</v>
      </c>
      <c r="H128" s="44"/>
      <c r="I128" s="3">
        <f>CEILING(C108*0.6,5)</f>
        <v>55</v>
      </c>
      <c r="J128" s="51">
        <v>3.0</v>
      </c>
      <c r="K128" s="44"/>
      <c r="L128" s="3">
        <f>CEILING(C108*0.5,5)</f>
        <v>45</v>
      </c>
      <c r="M128" s="51">
        <v>5.0</v>
      </c>
      <c r="N128" s="81" t="s">
        <v>54</v>
      </c>
      <c r="O128" s="97">
        <f>SUMPRODUCT(F127:F133,G127:G133)/1000</f>
        <v>1.03</v>
      </c>
    </row>
    <row r="129" ht="12.75" customHeight="1">
      <c r="A129" s="43"/>
      <c r="B129" s="44"/>
      <c r="C129" s="3">
        <f>CEILING(C108*0.75,5)</f>
        <v>65</v>
      </c>
      <c r="D129" s="51">
        <v>3.0</v>
      </c>
      <c r="E129" s="44"/>
      <c r="F129" s="3">
        <f>CEILING(C108*0.825,5)</f>
        <v>75</v>
      </c>
      <c r="G129" s="51">
        <v>3.0</v>
      </c>
      <c r="H129" s="44"/>
      <c r="I129" s="3">
        <f>CEILING(C108*0.7,5)</f>
        <v>60</v>
      </c>
      <c r="J129" s="51">
        <v>2.0</v>
      </c>
      <c r="K129" s="44"/>
      <c r="L129" s="3">
        <f>CEILING(C108*0.6,5)</f>
        <v>55</v>
      </c>
      <c r="M129" s="51">
        <v>5.0</v>
      </c>
      <c r="N129" s="81" t="s">
        <v>55</v>
      </c>
      <c r="O129" s="97">
        <f>SUMPRODUCT(I127:I133,J127:J133)/1000</f>
        <v>0.72</v>
      </c>
    </row>
    <row r="130" ht="12.75" customHeight="1">
      <c r="A130" s="43"/>
      <c r="B130" s="44"/>
      <c r="C130" s="3">
        <f>CEILING(C108*0.75,5)</f>
        <v>65</v>
      </c>
      <c r="D130" s="51">
        <v>3.0</v>
      </c>
      <c r="E130" s="44"/>
      <c r="F130" s="3">
        <f>CEILING(C108*0.825,5)</f>
        <v>75</v>
      </c>
      <c r="G130" s="51">
        <v>3.0</v>
      </c>
      <c r="H130" s="44"/>
      <c r="I130" s="3">
        <f>CEILING(C108*0.75,5)</f>
        <v>65</v>
      </c>
      <c r="J130" s="51">
        <v>1.0</v>
      </c>
      <c r="K130" s="44"/>
      <c r="L130" s="3"/>
      <c r="M130" s="51" t="s">
        <v>36</v>
      </c>
      <c r="N130" s="81" t="s">
        <v>56</v>
      </c>
      <c r="O130" s="97">
        <f>SUMPRODUCT(L127:L130, M127:M130)/1000</f>
        <v>0.675</v>
      </c>
    </row>
    <row r="131" ht="12.75" customHeight="1">
      <c r="A131" s="43"/>
      <c r="B131" s="44"/>
      <c r="C131" s="3">
        <f>CEILING(C108*0.75,5)</f>
        <v>65</v>
      </c>
      <c r="D131" s="51">
        <v>3.0</v>
      </c>
      <c r="E131" s="44"/>
      <c r="F131" s="3">
        <f>CEILING(C108*0.825,5)</f>
        <v>75</v>
      </c>
      <c r="G131" s="51">
        <v>3.0</v>
      </c>
      <c r="H131" s="44"/>
      <c r="I131" s="3">
        <f>CEILING(C108*0.8,5)</f>
        <v>70</v>
      </c>
      <c r="J131" s="51">
        <v>1.0</v>
      </c>
      <c r="K131" s="44"/>
      <c r="L131" s="3"/>
      <c r="M131" s="51" t="s">
        <v>36</v>
      </c>
      <c r="N131" s="83" t="s">
        <v>57</v>
      </c>
      <c r="O131" s="98">
        <f>SUM(O127:O130)</f>
        <v>3.595</v>
      </c>
    </row>
    <row r="132" ht="12.75" customHeight="1">
      <c r="A132" s="43"/>
      <c r="B132" s="3"/>
      <c r="C132" s="3">
        <f>CEILING(C108*0.75,5)</f>
        <v>65</v>
      </c>
      <c r="D132" s="51">
        <v>3.0</v>
      </c>
      <c r="E132" s="3"/>
      <c r="F132" s="3">
        <f>CEILING(C108*0.825,5)</f>
        <v>75</v>
      </c>
      <c r="G132" s="51">
        <v>3.0</v>
      </c>
      <c r="H132" s="3"/>
      <c r="I132" s="3">
        <f>CEILING(C108*0.85,5)</f>
        <v>75</v>
      </c>
      <c r="J132" s="51">
        <v>1.0</v>
      </c>
      <c r="K132" s="3"/>
      <c r="L132" s="3"/>
      <c r="M132" s="51" t="s">
        <v>36</v>
      </c>
    </row>
    <row r="133" ht="12.75" customHeight="1">
      <c r="A133" s="43"/>
      <c r="B133" s="53" t="s">
        <v>37</v>
      </c>
      <c r="C133" s="53">
        <f t="shared" ref="C133:C134" si="14">CEILING(C108*0.75,5)</f>
        <v>65</v>
      </c>
      <c r="D133" s="54" t="s">
        <v>49</v>
      </c>
      <c r="E133" s="53" t="s">
        <v>39</v>
      </c>
      <c r="F133" s="53">
        <f>CEILING(C108*0.825,5)</f>
        <v>75</v>
      </c>
      <c r="G133" s="54" t="s">
        <v>49</v>
      </c>
      <c r="H133" s="53" t="s">
        <v>35</v>
      </c>
      <c r="I133" s="53">
        <f>CEILING(C108*0.9,5)</f>
        <v>80</v>
      </c>
      <c r="J133" s="54" t="s">
        <v>50</v>
      </c>
      <c r="K133" s="55"/>
      <c r="L133" s="55"/>
      <c r="M133" s="56" t="s">
        <v>36</v>
      </c>
    </row>
    <row r="134" ht="12.75" customHeight="1">
      <c r="A134" s="43"/>
      <c r="B134" s="44" t="s">
        <v>22</v>
      </c>
      <c r="C134" s="3">
        <f t="shared" si="14"/>
        <v>140</v>
      </c>
      <c r="D134" s="50">
        <v>3.0</v>
      </c>
      <c r="E134" s="44" t="s">
        <v>22</v>
      </c>
      <c r="F134" s="49">
        <f>CEILING(C109*0.7,5)</f>
        <v>130</v>
      </c>
      <c r="G134" s="50">
        <v>1.0</v>
      </c>
      <c r="H134" s="44" t="s">
        <v>22</v>
      </c>
      <c r="I134" s="49">
        <f>CEILING(C109*0.5,5)</f>
        <v>95</v>
      </c>
      <c r="J134" s="50">
        <v>5.0</v>
      </c>
      <c r="K134" s="44" t="s">
        <v>22</v>
      </c>
      <c r="L134" s="49">
        <f>CEILING(C109*0.4,5)</f>
        <v>75</v>
      </c>
      <c r="M134" s="50">
        <v>5.0</v>
      </c>
      <c r="N134" s="79" t="s">
        <v>53</v>
      </c>
      <c r="O134" s="96">
        <f>SUMPRODUCT(C134:C140,D134:D140)/1000</f>
        <v>2.52</v>
      </c>
    </row>
    <row r="135" ht="12.75" customHeight="1">
      <c r="A135" s="43"/>
      <c r="B135" s="44"/>
      <c r="C135" s="3">
        <f>CEILING(C109*0.75,5)</f>
        <v>140</v>
      </c>
      <c r="D135" s="51">
        <v>3.0</v>
      </c>
      <c r="E135" s="44"/>
      <c r="F135" s="3">
        <f>CEILING(C109*0.775,5)</f>
        <v>145</v>
      </c>
      <c r="G135" s="51">
        <v>1.0</v>
      </c>
      <c r="H135" s="44"/>
      <c r="I135" s="3">
        <f>CEILING(C109*0.6,5)</f>
        <v>115</v>
      </c>
      <c r="J135" s="51">
        <v>3.0</v>
      </c>
      <c r="K135" s="44"/>
      <c r="L135" s="3">
        <f>CEILING(C109*0.5,5)</f>
        <v>95</v>
      </c>
      <c r="M135" s="51">
        <v>5.0</v>
      </c>
      <c r="N135" s="81" t="s">
        <v>54</v>
      </c>
      <c r="O135" s="97">
        <f>SUMPRODUCT(F134:F140,G134:G140)/1000</f>
        <v>2.135</v>
      </c>
    </row>
    <row r="136" ht="12.75" customHeight="1">
      <c r="A136" s="43"/>
      <c r="B136" s="44"/>
      <c r="C136" s="3">
        <f>CEILING(C109*0.75,5)</f>
        <v>140</v>
      </c>
      <c r="D136" s="51">
        <v>3.0</v>
      </c>
      <c r="E136" s="44"/>
      <c r="F136" s="3">
        <f>CEILING(C109*0.825,5)</f>
        <v>155</v>
      </c>
      <c r="G136" s="51">
        <v>3.0</v>
      </c>
      <c r="H136" s="44"/>
      <c r="I136" s="3">
        <f>CEILING(C109*0.7,5)</f>
        <v>130</v>
      </c>
      <c r="J136" s="51">
        <v>2.0</v>
      </c>
      <c r="K136" s="44"/>
      <c r="L136" s="3">
        <f>CEILING(C109*0.6,5)</f>
        <v>115</v>
      </c>
      <c r="M136" s="51">
        <v>5.0</v>
      </c>
      <c r="N136" s="81" t="s">
        <v>55</v>
      </c>
      <c r="O136" s="97">
        <f>SUMPRODUCT(I134:I140,J134:J140)/1000</f>
        <v>1.53</v>
      </c>
    </row>
    <row r="137" ht="12.75" customHeight="1">
      <c r="A137" s="43"/>
      <c r="B137" s="44"/>
      <c r="C137" s="3">
        <f>CEILING(C109*0.75,5)</f>
        <v>140</v>
      </c>
      <c r="D137" s="51">
        <v>3.0</v>
      </c>
      <c r="E137" s="44"/>
      <c r="F137" s="3">
        <f>CEILING(C109*0.825,5)</f>
        <v>155</v>
      </c>
      <c r="G137" s="51">
        <v>3.0</v>
      </c>
      <c r="H137" s="44"/>
      <c r="I137" s="3">
        <f>CEILING(C109*0.75,5)</f>
        <v>140</v>
      </c>
      <c r="J137" s="51">
        <v>1.0</v>
      </c>
      <c r="K137" s="44"/>
      <c r="L137" s="3"/>
      <c r="M137" s="51" t="s">
        <v>36</v>
      </c>
      <c r="N137" s="81" t="s">
        <v>56</v>
      </c>
      <c r="O137" s="97">
        <f>SUMPRODUCT(L134:L137, M134:M137)/1000</f>
        <v>1.425</v>
      </c>
    </row>
    <row r="138" ht="12.75" customHeight="1">
      <c r="A138" s="43"/>
      <c r="B138" s="44"/>
      <c r="C138" s="3">
        <f>CEILING(C109*0.75,5)</f>
        <v>140</v>
      </c>
      <c r="D138" s="51">
        <v>3.0</v>
      </c>
      <c r="E138" s="44"/>
      <c r="F138" s="3">
        <f>CEILING(C109*0.825,5)</f>
        <v>155</v>
      </c>
      <c r="G138" s="51">
        <v>3.0</v>
      </c>
      <c r="H138" s="44"/>
      <c r="I138" s="3">
        <f>CEILING(C109*0.8,5)</f>
        <v>150</v>
      </c>
      <c r="J138" s="51">
        <v>1.0</v>
      </c>
      <c r="K138" s="44"/>
      <c r="L138" s="3"/>
      <c r="M138" s="51" t="s">
        <v>36</v>
      </c>
      <c r="N138" s="83" t="s">
        <v>57</v>
      </c>
      <c r="O138" s="98">
        <f>SUM(O134:O137)</f>
        <v>7.61</v>
      </c>
    </row>
    <row r="139" ht="12.75" customHeight="1">
      <c r="A139" s="43"/>
      <c r="B139" s="3"/>
      <c r="C139" s="3">
        <f>CEILING(C109*0.75,5)</f>
        <v>140</v>
      </c>
      <c r="D139" s="51">
        <v>3.0</v>
      </c>
      <c r="E139" s="3"/>
      <c r="F139" s="3">
        <f>CEILING(C109*0.825,5)</f>
        <v>155</v>
      </c>
      <c r="G139" s="51">
        <v>3.0</v>
      </c>
      <c r="H139" s="3"/>
      <c r="I139" s="3">
        <f>CEILING(C109*0.85,5)</f>
        <v>160</v>
      </c>
      <c r="J139" s="51">
        <v>1.0</v>
      </c>
      <c r="K139" s="3"/>
      <c r="L139" s="3"/>
      <c r="M139" s="51" t="s">
        <v>36</v>
      </c>
    </row>
    <row r="140" ht="12.75" customHeight="1">
      <c r="A140" s="57"/>
      <c r="B140" s="53" t="s">
        <v>37</v>
      </c>
      <c r="C140" s="53">
        <f>CEILING(C109*0.75,5)</f>
        <v>140</v>
      </c>
      <c r="D140" s="54" t="s">
        <v>49</v>
      </c>
      <c r="E140" s="53" t="s">
        <v>39</v>
      </c>
      <c r="F140" s="53">
        <f>CEILING(C109*0.825,5)</f>
        <v>155</v>
      </c>
      <c r="G140" s="54" t="s">
        <v>49</v>
      </c>
      <c r="H140" s="53" t="s">
        <v>35</v>
      </c>
      <c r="I140" s="53">
        <f>CEILING(C109*0.9,5)</f>
        <v>170</v>
      </c>
      <c r="J140" s="54" t="s">
        <v>50</v>
      </c>
      <c r="K140" s="55"/>
      <c r="L140" s="55"/>
      <c r="M140" s="56" t="s">
        <v>36</v>
      </c>
    </row>
    <row r="141" ht="12.75" customHeight="1">
      <c r="A141" s="58"/>
    </row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31">
    <mergeCell ref="B12:D12"/>
    <mergeCell ref="E12:G12"/>
    <mergeCell ref="H12:J12"/>
    <mergeCell ref="K12:M12"/>
    <mergeCell ref="A1:P1"/>
    <mergeCell ref="E5:H5"/>
    <mergeCell ref="E6:F6"/>
    <mergeCell ref="B11:D11"/>
    <mergeCell ref="E11:G11"/>
    <mergeCell ref="H11:J11"/>
    <mergeCell ref="K11:M11"/>
    <mergeCell ref="B6:C6"/>
    <mergeCell ref="A12:A41"/>
    <mergeCell ref="B43:C43"/>
    <mergeCell ref="B49:D49"/>
    <mergeCell ref="E49:G49"/>
    <mergeCell ref="H49:J49"/>
    <mergeCell ref="K49:M49"/>
    <mergeCell ref="A78:A103"/>
    <mergeCell ref="A111:A140"/>
    <mergeCell ref="B111:D111"/>
    <mergeCell ref="E111:G111"/>
    <mergeCell ref="H111:J111"/>
    <mergeCell ref="K111:M111"/>
    <mergeCell ref="A49:A70"/>
    <mergeCell ref="B72:C72"/>
    <mergeCell ref="B78:D78"/>
    <mergeCell ref="E78:G78"/>
    <mergeCell ref="H78:J78"/>
    <mergeCell ref="K78:M78"/>
    <mergeCell ref="B105:C105"/>
  </mergeCells>
  <printOptions/>
  <pageMargins bottom="0.75" footer="0.0" header="0.0" left="0.25" right="0.25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0" t="s">
        <v>73</v>
      </c>
      <c r="B1" s="111" t="s">
        <v>74</v>
      </c>
      <c r="C1" s="112"/>
      <c r="D1" s="110" t="s">
        <v>75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>
      <c r="A2" s="114"/>
      <c r="B2" s="110" t="s">
        <v>76</v>
      </c>
      <c r="C2" s="110" t="s">
        <v>77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>
      <c r="A3" s="110" t="s">
        <v>15</v>
      </c>
      <c r="B3" s="111" t="s">
        <v>78</v>
      </c>
      <c r="C3" s="112"/>
      <c r="D3" s="110" t="s">
        <v>79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>
      <c r="B4" s="115">
        <v>0.0</v>
      </c>
      <c r="C4" s="115" t="s">
        <v>50</v>
      </c>
      <c r="D4" s="94" t="s">
        <v>80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>
      <c r="B5" s="115">
        <v>0.0</v>
      </c>
      <c r="C5" s="115" t="s">
        <v>50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>
      <c r="B6" s="115">
        <v>0.0</v>
      </c>
      <c r="C6" s="115" t="s">
        <v>50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>
      <c r="A7" s="113"/>
      <c r="B7" s="111" t="s">
        <v>81</v>
      </c>
      <c r="C7" s="112"/>
      <c r="D7" s="95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>
      <c r="A8" s="113"/>
      <c r="B8" s="115">
        <v>0.0</v>
      </c>
      <c r="C8" s="115">
        <v>12.0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>
      <c r="A9" s="113"/>
      <c r="B9" s="115">
        <v>0.0</v>
      </c>
      <c r="C9" s="115">
        <v>12.0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>
      <c r="A10" s="113"/>
      <c r="B10" s="115">
        <v>0.0</v>
      </c>
      <c r="C10" s="115">
        <v>12.0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>
      <c r="A11" s="113"/>
      <c r="B11" s="94"/>
      <c r="C11" s="94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>
      <c r="A12" s="110" t="s">
        <v>18</v>
      </c>
      <c r="B12" s="111" t="s">
        <v>82</v>
      </c>
      <c r="C12" s="112"/>
      <c r="D12" s="110" t="s">
        <v>79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>
      <c r="B13" s="115">
        <v>0.0</v>
      </c>
      <c r="C13" s="115">
        <v>15.0</v>
      </c>
      <c r="D13" s="94" t="s">
        <v>83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>
      <c r="B14" s="115">
        <v>0.0</v>
      </c>
      <c r="C14" s="115">
        <v>15.0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>
      <c r="B15" s="115">
        <v>0.0</v>
      </c>
      <c r="C15" s="115">
        <v>15.0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>
      <c r="A16" s="113"/>
      <c r="B16" s="111" t="s">
        <v>84</v>
      </c>
      <c r="C16" s="112"/>
      <c r="D16" s="110" t="s">
        <v>85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>
      <c r="A17" s="113"/>
      <c r="B17" s="115" t="s">
        <v>86</v>
      </c>
      <c r="C17" s="115">
        <v>10.0</v>
      </c>
      <c r="D17" s="94" t="s">
        <v>87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>
      <c r="A18" s="113"/>
      <c r="B18" s="115" t="s">
        <v>86</v>
      </c>
      <c r="C18" s="115">
        <v>10.0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>
      <c r="A19" s="113"/>
      <c r="B19" s="115" t="s">
        <v>86</v>
      </c>
      <c r="C19" s="115">
        <v>10.0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>
      <c r="A20" s="113"/>
      <c r="B20" s="115" t="s">
        <v>86</v>
      </c>
      <c r="C20" s="115">
        <v>10.0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>
      <c r="A21" s="113"/>
      <c r="B21" s="94"/>
      <c r="C21" s="94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>
      <c r="A22" s="110" t="s">
        <v>88</v>
      </c>
      <c r="B22" s="111" t="s">
        <v>89</v>
      </c>
      <c r="C22" s="112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>
      <c r="B23" s="115">
        <v>0.0</v>
      </c>
      <c r="C23" s="115">
        <v>10.0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>
      <c r="A24" s="116"/>
      <c r="B24" s="117">
        <v>10.0</v>
      </c>
      <c r="C24" s="118">
        <v>8.0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</row>
    <row r="25">
      <c r="A25" s="120"/>
      <c r="B25" s="121">
        <v>25.0</v>
      </c>
      <c r="C25" s="118">
        <v>5.0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</row>
    <row r="26">
      <c r="B26" s="115">
        <v>25.0</v>
      </c>
      <c r="C26" s="118" t="s">
        <v>47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>
      <c r="A27" s="113"/>
      <c r="B27" s="111" t="s">
        <v>84</v>
      </c>
      <c r="C27" s="112"/>
      <c r="D27" s="110" t="s">
        <v>85</v>
      </c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>
      <c r="A28" s="113"/>
      <c r="B28" s="115" t="s">
        <v>86</v>
      </c>
      <c r="C28" s="115">
        <v>5.0</v>
      </c>
      <c r="D28" s="94" t="s">
        <v>87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>
      <c r="A29" s="113"/>
      <c r="B29" s="115" t="s">
        <v>86</v>
      </c>
      <c r="C29" s="115">
        <v>5.0</v>
      </c>
      <c r="D29" s="94" t="s">
        <v>87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>
      <c r="A30" s="113"/>
      <c r="B30" s="115"/>
      <c r="C30" s="115">
        <v>5.0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>
      <c r="A31" s="113"/>
      <c r="B31" s="115"/>
      <c r="C31" s="115">
        <v>5.0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>
      <c r="A32" s="113"/>
      <c r="B32" s="115">
        <v>25.0</v>
      </c>
      <c r="C32" s="115">
        <v>3.0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>
      <c r="A33" s="113"/>
      <c r="B33" s="115">
        <v>25.0</v>
      </c>
      <c r="C33" s="115" t="s">
        <v>49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>
      <c r="A34" s="113"/>
      <c r="B34" s="94"/>
      <c r="C34" s="94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>
      <c r="A35" s="110" t="s">
        <v>22</v>
      </c>
      <c r="B35" s="111" t="s">
        <v>90</v>
      </c>
      <c r="C35" s="112"/>
      <c r="D35" s="110" t="s">
        <v>79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>
      <c r="B36" s="115">
        <v>0.0</v>
      </c>
      <c r="C36" s="115">
        <v>5.0</v>
      </c>
      <c r="D36" s="94" t="s">
        <v>80</v>
      </c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>
      <c r="B37" s="115">
        <v>0.0</v>
      </c>
      <c r="C37" s="115">
        <v>5.0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>
      <c r="B38" s="115">
        <v>0.0</v>
      </c>
      <c r="C38" s="115">
        <v>5.0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>
      <c r="B39" s="115">
        <v>0.0</v>
      </c>
      <c r="C39" s="115">
        <v>5.0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>
      <c r="A40" s="113"/>
      <c r="B40" s="111" t="s">
        <v>91</v>
      </c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>
      <c r="A41" s="113"/>
      <c r="B41" s="115">
        <v>0.0</v>
      </c>
      <c r="C41" s="115">
        <v>12.0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>
      <c r="A42" s="113"/>
      <c r="B42" s="115">
        <v>0.0</v>
      </c>
      <c r="C42" s="115">
        <v>12.0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>
      <c r="A43" s="113"/>
      <c r="B43" s="115">
        <v>0.0</v>
      </c>
      <c r="C43" s="115">
        <v>12.0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>
      <c r="A44" s="113"/>
      <c r="B44" s="115">
        <v>0.0</v>
      </c>
      <c r="C44" s="115">
        <v>12.0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>
      <c r="A45" s="113"/>
      <c r="B45" s="94"/>
      <c r="C45" s="94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>
      <c r="A46" s="110" t="s">
        <v>92</v>
      </c>
      <c r="B46" s="111" t="s">
        <v>93</v>
      </c>
      <c r="C46" s="112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>
      <c r="B47" s="115">
        <v>135.0</v>
      </c>
      <c r="C47" s="115">
        <v>10.0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>
      <c r="B48" s="115">
        <v>135.0</v>
      </c>
      <c r="C48" s="115">
        <v>10.0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>
      <c r="B49" s="115">
        <v>135.0</v>
      </c>
      <c r="C49" s="115">
        <v>10.0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>
      <c r="B50" s="115">
        <v>135.0</v>
      </c>
      <c r="C50" s="115">
        <v>10.0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>
      <c r="A51" s="113"/>
      <c r="B51" s="111" t="s">
        <v>94</v>
      </c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>
      <c r="A52" s="113"/>
      <c r="B52" s="115">
        <v>0.0</v>
      </c>
      <c r="C52" s="115">
        <v>10.0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>
      <c r="A53" s="113"/>
      <c r="B53" s="115">
        <v>0.0</v>
      </c>
      <c r="C53" s="115">
        <v>10.0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>
      <c r="A54" s="113"/>
      <c r="B54" s="115">
        <v>0.0</v>
      </c>
      <c r="C54" s="115">
        <v>10.0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>
      <c r="A55" s="113"/>
      <c r="B55" s="115">
        <v>0.0</v>
      </c>
      <c r="C55" s="115">
        <v>10.0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</row>
    <row r="103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</row>
    <row r="104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</row>
    <row r="10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</row>
    <row r="106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</row>
    <row r="107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</row>
    <row r="108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</row>
    <row r="109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</row>
    <row r="110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</row>
    <row r="11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</row>
    <row r="112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</row>
    <row r="113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</row>
    <row r="114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</row>
    <row r="11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</row>
    <row r="116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</row>
    <row r="117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</row>
    <row r="118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</row>
    <row r="119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</row>
    <row r="120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</row>
    <row r="12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</row>
    <row r="122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</row>
    <row r="123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</row>
    <row r="124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</row>
    <row r="1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</row>
    <row r="126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</row>
    <row r="127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</row>
    <row r="128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</row>
    <row r="129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</row>
    <row r="130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</row>
    <row r="13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</row>
    <row r="132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</row>
    <row r="133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</row>
    <row r="134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</row>
    <row r="13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</row>
    <row r="136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</row>
    <row r="137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</row>
    <row r="138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</row>
    <row r="139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</row>
    <row r="140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</row>
    <row r="14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</row>
    <row r="142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</row>
    <row r="143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</row>
    <row r="144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</row>
    <row r="14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</row>
    <row r="146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</row>
    <row r="147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</row>
    <row r="148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</row>
    <row r="149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</row>
    <row r="150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</row>
    <row r="15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</row>
    <row r="152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</row>
    <row r="153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</row>
    <row r="154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</row>
    <row r="15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</row>
    <row r="156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</row>
    <row r="157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</row>
    <row r="158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</row>
    <row r="159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</row>
    <row r="160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</row>
    <row r="16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</row>
    <row r="162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</row>
    <row r="163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</row>
    <row r="164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</row>
    <row r="16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</row>
    <row r="166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</row>
    <row r="167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</row>
    <row r="168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</row>
    <row r="169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</row>
    <row r="170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</row>
    <row r="17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</row>
    <row r="172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</row>
    <row r="173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</row>
    <row r="174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</row>
    <row r="17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</row>
    <row r="176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</row>
    <row r="177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</row>
    <row r="178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</row>
    <row r="179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</row>
    <row r="180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</row>
    <row r="18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</row>
    <row r="182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</row>
    <row r="183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</row>
    <row r="184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</row>
    <row r="18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</row>
    <row r="186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</row>
    <row r="187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</row>
    <row r="188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</row>
    <row r="189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</row>
    <row r="190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</row>
    <row r="19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</row>
    <row r="192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</row>
    <row r="193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</row>
    <row r="194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</row>
    <row r="19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</row>
    <row r="196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</row>
    <row r="197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</row>
    <row r="198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</row>
    <row r="199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</row>
    <row r="200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</row>
    <row r="20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</row>
    <row r="202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</row>
    <row r="203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</row>
    <row r="204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</row>
    <row r="20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</row>
    <row r="206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</row>
    <row r="207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</row>
    <row r="208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</row>
    <row r="209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</row>
    <row r="210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</row>
    <row r="21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</row>
    <row r="212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</row>
    <row r="213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</row>
    <row r="214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</row>
    <row r="21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</row>
    <row r="216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</row>
    <row r="217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</row>
    <row r="218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</row>
    <row r="219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</row>
    <row r="220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</row>
    <row r="22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</row>
    <row r="222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</row>
    <row r="223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</row>
    <row r="224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</row>
    <row r="2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</row>
    <row r="226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</row>
    <row r="227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</row>
    <row r="228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</row>
    <row r="229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</row>
    <row r="230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</row>
    <row r="23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</row>
    <row r="232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</row>
    <row r="233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</row>
    <row r="234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</row>
    <row r="23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</row>
    <row r="236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</row>
    <row r="237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</row>
    <row r="238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</row>
    <row r="239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</row>
    <row r="240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</row>
    <row r="24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</row>
    <row r="242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</row>
    <row r="243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</row>
    <row r="244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</row>
    <row r="24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</row>
    <row r="246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</row>
    <row r="247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</row>
    <row r="248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</row>
    <row r="249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</row>
    <row r="250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</row>
    <row r="25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</row>
    <row r="252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</row>
    <row r="253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</row>
    <row r="254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</row>
    <row r="25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</row>
    <row r="256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</row>
    <row r="257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</row>
    <row r="258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</row>
    <row r="259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</row>
    <row r="260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</row>
    <row r="26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</row>
    <row r="262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</row>
    <row r="263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</row>
    <row r="264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</row>
    <row r="26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</row>
    <row r="266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</row>
    <row r="267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</row>
    <row r="268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</row>
    <row r="269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</row>
    <row r="270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</row>
    <row r="27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</row>
    <row r="272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</row>
    <row r="273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</row>
    <row r="274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</row>
    <row r="27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</row>
    <row r="276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</row>
    <row r="277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</row>
    <row r="278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</row>
    <row r="279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</row>
    <row r="280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</row>
    <row r="28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</row>
    <row r="282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</row>
    <row r="28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</row>
    <row r="284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</row>
    <row r="28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</row>
    <row r="286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</row>
    <row r="287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</row>
    <row r="288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</row>
    <row r="289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</row>
    <row r="290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</row>
    <row r="29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</row>
    <row r="292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</row>
    <row r="29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</row>
    <row r="294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</row>
    <row r="29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</row>
    <row r="296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</row>
    <row r="297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</row>
    <row r="298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</row>
    <row r="299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</row>
    <row r="300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</row>
    <row r="30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</row>
    <row r="302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</row>
    <row r="30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</row>
    <row r="304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</row>
    <row r="30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</row>
    <row r="306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</row>
    <row r="307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</row>
    <row r="308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</row>
    <row r="309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</row>
    <row r="310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</row>
    <row r="31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</row>
    <row r="312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</row>
    <row r="31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</row>
    <row r="314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</row>
    <row r="31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</row>
    <row r="316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</row>
    <row r="317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</row>
    <row r="318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</row>
    <row r="319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</row>
    <row r="320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</row>
    <row r="32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</row>
    <row r="322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</row>
    <row r="32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</row>
    <row r="324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</row>
    <row r="3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</row>
    <row r="326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</row>
    <row r="327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</row>
    <row r="328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</row>
    <row r="329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</row>
    <row r="330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</row>
    <row r="33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</row>
    <row r="332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</row>
    <row r="33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</row>
    <row r="334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</row>
    <row r="33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</row>
    <row r="336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</row>
    <row r="337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</row>
    <row r="338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</row>
    <row r="339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</row>
    <row r="340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</row>
    <row r="34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</row>
    <row r="342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</row>
    <row r="34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</row>
    <row r="344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</row>
    <row r="34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</row>
    <row r="346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</row>
    <row r="347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</row>
    <row r="348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</row>
    <row r="349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</row>
    <row r="350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</row>
    <row r="35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</row>
    <row r="352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</row>
    <row r="35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</row>
    <row r="354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</row>
    <row r="35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</row>
    <row r="356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</row>
    <row r="357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</row>
    <row r="358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</row>
    <row r="359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</row>
    <row r="360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</row>
    <row r="36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</row>
    <row r="362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</row>
    <row r="36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</row>
    <row r="364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</row>
    <row r="36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</row>
    <row r="366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</row>
    <row r="367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</row>
    <row r="368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</row>
    <row r="369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</row>
    <row r="370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</row>
    <row r="37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</row>
    <row r="372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</row>
    <row r="37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</row>
    <row r="374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</row>
    <row r="37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</row>
    <row r="376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</row>
    <row r="377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</row>
    <row r="378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</row>
    <row r="379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</row>
    <row r="380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</row>
    <row r="38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</row>
    <row r="382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</row>
    <row r="38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</row>
    <row r="384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</row>
    <row r="38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</row>
    <row r="386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</row>
    <row r="387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</row>
    <row r="388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</row>
    <row r="389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</row>
    <row r="390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</row>
    <row r="39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</row>
    <row r="392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</row>
    <row r="39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</row>
    <row r="394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</row>
    <row r="39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</row>
    <row r="396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</row>
    <row r="397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</row>
    <row r="398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</row>
    <row r="399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</row>
    <row r="400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</row>
    <row r="40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</row>
    <row r="402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</row>
    <row r="40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</row>
    <row r="404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</row>
    <row r="40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</row>
    <row r="406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</row>
    <row r="407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</row>
    <row r="408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</row>
    <row r="409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</row>
    <row r="410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</row>
    <row r="41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</row>
    <row r="412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</row>
    <row r="41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</row>
    <row r="414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</row>
    <row r="41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</row>
    <row r="416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</row>
    <row r="417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</row>
    <row r="418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</row>
    <row r="419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</row>
    <row r="420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</row>
    <row r="42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</row>
    <row r="422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</row>
    <row r="42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</row>
    <row r="424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</row>
    <row r="4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</row>
    <row r="426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</row>
    <row r="427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</row>
    <row r="428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</row>
    <row r="429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</row>
    <row r="430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</row>
    <row r="43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</row>
    <row r="432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</row>
    <row r="43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</row>
    <row r="434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</row>
    <row r="43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</row>
    <row r="436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</row>
    <row r="437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</row>
    <row r="438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</row>
    <row r="439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</row>
    <row r="440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</row>
    <row r="44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</row>
    <row r="442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</row>
    <row r="44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</row>
    <row r="444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</row>
    <row r="44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</row>
    <row r="446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</row>
    <row r="447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</row>
    <row r="448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</row>
    <row r="449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</row>
    <row r="450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</row>
    <row r="45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</row>
    <row r="452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</row>
    <row r="45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</row>
    <row r="454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</row>
    <row r="45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</row>
    <row r="456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</row>
    <row r="457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</row>
    <row r="458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</row>
    <row r="459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</row>
    <row r="460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</row>
    <row r="46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</row>
    <row r="462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</row>
    <row r="46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</row>
    <row r="464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</row>
    <row r="46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</row>
    <row r="466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</row>
    <row r="467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</row>
    <row r="468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</row>
    <row r="469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</row>
    <row r="470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</row>
    <row r="47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</row>
    <row r="472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</row>
    <row r="47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</row>
    <row r="474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</row>
    <row r="47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</row>
    <row r="476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</row>
    <row r="477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</row>
    <row r="478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</row>
    <row r="479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</row>
    <row r="480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</row>
    <row r="48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</row>
    <row r="482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</row>
    <row r="48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</row>
    <row r="484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</row>
    <row r="48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</row>
    <row r="486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</row>
    <row r="487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</row>
    <row r="488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</row>
    <row r="489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</row>
    <row r="490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</row>
    <row r="49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</row>
    <row r="492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</row>
    <row r="49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</row>
    <row r="494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</row>
    <row r="49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</row>
    <row r="496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</row>
    <row r="497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</row>
    <row r="498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</row>
    <row r="499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</row>
    <row r="500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</row>
    <row r="50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</row>
    <row r="502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</row>
    <row r="50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</row>
    <row r="504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</row>
    <row r="50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</row>
    <row r="506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</row>
    <row r="507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</row>
    <row r="508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</row>
    <row r="509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</row>
    <row r="510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</row>
    <row r="51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</row>
    <row r="512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</row>
    <row r="51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</row>
    <row r="514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</row>
    <row r="51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</row>
    <row r="516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</row>
    <row r="517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</row>
    <row r="518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</row>
    <row r="519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</row>
    <row r="520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</row>
    <row r="52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</row>
    <row r="522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</row>
    <row r="52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</row>
    <row r="524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</row>
    <row r="5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</row>
    <row r="526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</row>
    <row r="527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</row>
    <row r="528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</row>
    <row r="529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</row>
    <row r="530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</row>
    <row r="53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</row>
    <row r="532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</row>
    <row r="53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</row>
    <row r="534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</row>
    <row r="53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</row>
    <row r="536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</row>
    <row r="537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</row>
    <row r="538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</row>
    <row r="539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</row>
    <row r="540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</row>
    <row r="54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</row>
    <row r="542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</row>
    <row r="54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</row>
    <row r="544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</row>
    <row r="54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</row>
    <row r="546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</row>
    <row r="547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</row>
    <row r="548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</row>
    <row r="549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</row>
    <row r="550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</row>
    <row r="55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</row>
    <row r="552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</row>
    <row r="55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</row>
    <row r="554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</row>
    <row r="55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</row>
    <row r="556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</row>
    <row r="557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</row>
    <row r="558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</row>
    <row r="559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</row>
    <row r="560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</row>
    <row r="56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</row>
    <row r="562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</row>
    <row r="56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</row>
    <row r="564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</row>
    <row r="56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</row>
    <row r="566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</row>
    <row r="567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</row>
    <row r="568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</row>
    <row r="569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</row>
    <row r="570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</row>
    <row r="57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</row>
    <row r="572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</row>
    <row r="57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</row>
    <row r="574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</row>
    <row r="57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</row>
    <row r="576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</row>
    <row r="577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</row>
    <row r="578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</row>
    <row r="579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</row>
    <row r="580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</row>
    <row r="58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</row>
    <row r="582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</row>
    <row r="58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</row>
    <row r="584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</row>
    <row r="585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</row>
    <row r="586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</row>
    <row r="587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</row>
    <row r="588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</row>
    <row r="589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</row>
    <row r="590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</row>
    <row r="59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</row>
    <row r="592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</row>
    <row r="59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</row>
    <row r="594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</row>
    <row r="595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</row>
    <row r="596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</row>
    <row r="597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</row>
    <row r="598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</row>
    <row r="599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</row>
    <row r="600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</row>
    <row r="60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</row>
    <row r="602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</row>
    <row r="60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</row>
    <row r="604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</row>
    <row r="60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</row>
    <row r="606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</row>
    <row r="607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</row>
    <row r="608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</row>
    <row r="609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</row>
    <row r="610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</row>
    <row r="61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</row>
    <row r="612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</row>
    <row r="61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</row>
    <row r="614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</row>
    <row r="615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</row>
    <row r="616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</row>
    <row r="617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</row>
    <row r="618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</row>
    <row r="619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</row>
    <row r="620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</row>
    <row r="62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</row>
    <row r="622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</row>
    <row r="62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</row>
    <row r="624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</row>
    <row r="625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</row>
    <row r="626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</row>
    <row r="627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</row>
    <row r="628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</row>
    <row r="629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</row>
    <row r="630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</row>
    <row r="63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</row>
    <row r="632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</row>
    <row r="63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</row>
    <row r="634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</row>
    <row r="635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</row>
    <row r="636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</row>
    <row r="637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</row>
    <row r="638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</row>
    <row r="639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</row>
    <row r="640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</row>
    <row r="64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</row>
    <row r="642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</row>
    <row r="64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</row>
    <row r="644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</row>
    <row r="645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</row>
    <row r="646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</row>
    <row r="647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</row>
    <row r="648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</row>
    <row r="649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</row>
    <row r="650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</row>
    <row r="65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</row>
    <row r="652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</row>
    <row r="65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</row>
    <row r="654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</row>
    <row r="655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</row>
    <row r="656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</row>
    <row r="657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</row>
    <row r="658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</row>
    <row r="659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</row>
    <row r="660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</row>
    <row r="66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</row>
    <row r="662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</row>
    <row r="66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</row>
    <row r="664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</row>
    <row r="665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</row>
    <row r="666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</row>
    <row r="667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</row>
    <row r="668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</row>
    <row r="669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</row>
    <row r="670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</row>
    <row r="67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</row>
    <row r="672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</row>
    <row r="67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</row>
    <row r="674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</row>
    <row r="675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</row>
    <row r="676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</row>
    <row r="677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</row>
    <row r="678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</row>
    <row r="679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</row>
    <row r="680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</row>
    <row r="68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</row>
    <row r="682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</row>
    <row r="68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</row>
    <row r="684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</row>
    <row r="685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</row>
    <row r="686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</row>
    <row r="687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</row>
    <row r="688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</row>
    <row r="689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</row>
    <row r="690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</row>
    <row r="69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</row>
    <row r="692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</row>
    <row r="69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</row>
    <row r="694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</row>
    <row r="695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</row>
    <row r="696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</row>
    <row r="697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</row>
    <row r="698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</row>
    <row r="699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</row>
    <row r="700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</row>
    <row r="70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</row>
    <row r="702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</row>
    <row r="70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</row>
    <row r="704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</row>
    <row r="705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</row>
    <row r="706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</row>
    <row r="707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</row>
    <row r="708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</row>
    <row r="709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</row>
    <row r="710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</row>
    <row r="71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</row>
    <row r="712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</row>
    <row r="71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</row>
    <row r="714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</row>
    <row r="715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</row>
    <row r="716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</row>
    <row r="717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</row>
    <row r="718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</row>
    <row r="719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</row>
    <row r="720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</row>
    <row r="72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</row>
    <row r="722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</row>
    <row r="72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</row>
    <row r="724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</row>
    <row r="725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</row>
    <row r="726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</row>
    <row r="727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</row>
    <row r="728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</row>
    <row r="729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</row>
    <row r="730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</row>
    <row r="73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</row>
    <row r="732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</row>
    <row r="73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</row>
    <row r="734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</row>
    <row r="735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</row>
    <row r="736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</row>
    <row r="737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</row>
    <row r="738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</row>
    <row r="739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</row>
    <row r="740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</row>
    <row r="74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</row>
    <row r="742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</row>
    <row r="74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</row>
    <row r="744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</row>
    <row r="745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</row>
    <row r="746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</row>
    <row r="747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</row>
    <row r="748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</row>
    <row r="749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</row>
    <row r="750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</row>
    <row r="75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</row>
    <row r="752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</row>
    <row r="753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</row>
    <row r="754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</row>
    <row r="755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</row>
    <row r="756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</row>
    <row r="757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</row>
    <row r="758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</row>
    <row r="759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</row>
    <row r="760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</row>
    <row r="761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</row>
    <row r="762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</row>
    <row r="763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</row>
    <row r="764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</row>
    <row r="765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</row>
    <row r="766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</row>
    <row r="767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</row>
    <row r="768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</row>
    <row r="769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</row>
    <row r="770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</row>
    <row r="771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</row>
    <row r="772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</row>
    <row r="773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</row>
    <row r="774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</row>
    <row r="775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</row>
    <row r="776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</row>
    <row r="777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</row>
    <row r="778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</row>
    <row r="779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</row>
    <row r="780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</row>
    <row r="781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</row>
    <row r="782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</row>
    <row r="783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</row>
    <row r="784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</row>
    <row r="785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</row>
    <row r="786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</row>
    <row r="787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</row>
    <row r="788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</row>
    <row r="789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</row>
    <row r="790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</row>
    <row r="791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</row>
    <row r="792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</row>
    <row r="793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</row>
    <row r="794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</row>
    <row r="795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</row>
    <row r="796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</row>
    <row r="797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</row>
    <row r="798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</row>
    <row r="799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</row>
    <row r="800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</row>
    <row r="801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</row>
    <row r="802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</row>
    <row r="803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</row>
    <row r="804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</row>
    <row r="805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</row>
    <row r="806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</row>
    <row r="807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</row>
    <row r="808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</row>
    <row r="809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</row>
    <row r="810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</row>
    <row r="811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</row>
    <row r="812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</row>
    <row r="813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</row>
    <row r="814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</row>
    <row r="815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</row>
    <row r="816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</row>
    <row r="817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</row>
    <row r="818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</row>
    <row r="819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</row>
    <row r="820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</row>
    <row r="821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</row>
    <row r="822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</row>
    <row r="823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</row>
    <row r="824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</row>
    <row r="825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</row>
    <row r="826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</row>
    <row r="827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</row>
    <row r="828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</row>
    <row r="829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</row>
    <row r="830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</row>
    <row r="831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</row>
    <row r="832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</row>
    <row r="833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</row>
    <row r="834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</row>
    <row r="835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</row>
    <row r="836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</row>
    <row r="837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</row>
    <row r="838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</row>
    <row r="839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</row>
    <row r="840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</row>
    <row r="841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</row>
    <row r="842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</row>
    <row r="843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</row>
    <row r="844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</row>
    <row r="845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</row>
    <row r="846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</row>
    <row r="847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</row>
    <row r="848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</row>
    <row r="849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</row>
    <row r="850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</row>
    <row r="851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</row>
    <row r="852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</row>
    <row r="853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</row>
    <row r="854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</row>
    <row r="855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</row>
    <row r="856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</row>
    <row r="857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</row>
    <row r="858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</row>
    <row r="859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</row>
    <row r="860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</row>
    <row r="861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</row>
    <row r="862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</row>
    <row r="863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</row>
    <row r="864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</row>
    <row r="865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</row>
    <row r="866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</row>
    <row r="867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</row>
    <row r="868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</row>
    <row r="869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</row>
    <row r="870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</row>
    <row r="871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</row>
    <row r="872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</row>
    <row r="873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</row>
    <row r="874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</row>
    <row r="875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</row>
    <row r="876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</row>
    <row r="877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</row>
    <row r="878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</row>
    <row r="879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</row>
    <row r="880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</row>
    <row r="881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</row>
    <row r="882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</row>
    <row r="883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</row>
    <row r="884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</row>
    <row r="885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</row>
    <row r="886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</row>
    <row r="887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</row>
    <row r="888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</row>
    <row r="889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</row>
    <row r="890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</row>
    <row r="891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</row>
    <row r="892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</row>
    <row r="893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</row>
    <row r="894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</row>
    <row r="895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</row>
    <row r="896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</row>
    <row r="897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</row>
    <row r="898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</row>
    <row r="899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</row>
    <row r="900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</row>
    <row r="901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</row>
    <row r="902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</row>
    <row r="903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</row>
    <row r="904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</row>
    <row r="905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</row>
    <row r="906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</row>
    <row r="907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</row>
    <row r="908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</row>
    <row r="909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</row>
    <row r="910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</row>
    <row r="911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</row>
    <row r="912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</row>
    <row r="913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</row>
    <row r="914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</row>
    <row r="915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</row>
    <row r="916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</row>
    <row r="917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</row>
    <row r="918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</row>
    <row r="919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</row>
    <row r="920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</row>
    <row r="921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</row>
    <row r="922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</row>
    <row r="923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</row>
    <row r="924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</row>
    <row r="925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</row>
    <row r="926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</row>
    <row r="927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</row>
    <row r="928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</row>
    <row r="929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</row>
    <row r="930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</row>
    <row r="931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</row>
    <row r="932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</row>
    <row r="933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</row>
    <row r="934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</row>
    <row r="935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</row>
    <row r="936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</row>
    <row r="937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</row>
    <row r="938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</row>
    <row r="939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</row>
    <row r="940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</row>
    <row r="941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</row>
    <row r="942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</row>
    <row r="943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</row>
    <row r="944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</row>
    <row r="945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</row>
    <row r="946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</row>
    <row r="947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</row>
    <row r="948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</row>
    <row r="949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</row>
    <row r="950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</row>
    <row r="951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</row>
    <row r="952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</row>
    <row r="953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</row>
    <row r="954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</row>
    <row r="955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</row>
    <row r="956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</row>
    <row r="957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</row>
    <row r="958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</row>
    <row r="959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</row>
    <row r="960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</row>
    <row r="961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</row>
    <row r="962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</row>
    <row r="963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</row>
    <row r="964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</row>
    <row r="965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</row>
    <row r="966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</row>
    <row r="967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</row>
    <row r="968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</row>
    <row r="969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</row>
    <row r="970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</row>
    <row r="971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</row>
    <row r="972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</row>
    <row r="973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</row>
    <row r="974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</row>
    <row r="975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</row>
    <row r="976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</row>
    <row r="977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</row>
    <row r="978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</row>
    <row r="979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</row>
    <row r="980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</row>
    <row r="981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</row>
    <row r="982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</row>
    <row r="983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</row>
    <row r="984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</row>
    <row r="985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</row>
    <row r="986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</row>
    <row r="987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</row>
    <row r="988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</row>
    <row r="989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</row>
    <row r="990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13"/>
      <c r="W990" s="113"/>
      <c r="X990" s="113"/>
    </row>
    <row r="991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13"/>
      <c r="W991" s="113"/>
      <c r="X991" s="113"/>
    </row>
    <row r="992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13"/>
      <c r="W992" s="113"/>
      <c r="X992" s="113"/>
    </row>
    <row r="993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3"/>
      <c r="U993" s="113"/>
      <c r="V993" s="113"/>
      <c r="W993" s="113"/>
      <c r="X993" s="113"/>
    </row>
    <row r="994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3"/>
      <c r="U994" s="113"/>
      <c r="V994" s="113"/>
      <c r="W994" s="113"/>
      <c r="X994" s="113"/>
    </row>
    <row r="995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13"/>
      <c r="W995" s="113"/>
      <c r="X995" s="113"/>
    </row>
    <row r="996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3"/>
      <c r="U996" s="113"/>
      <c r="V996" s="113"/>
      <c r="W996" s="113"/>
      <c r="X996" s="113"/>
    </row>
    <row r="997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13"/>
      <c r="W997" s="113"/>
      <c r="X997" s="113"/>
    </row>
    <row r="998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13"/>
      <c r="W998" s="113"/>
      <c r="X998" s="113"/>
    </row>
    <row r="999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</row>
    <row r="1000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13"/>
      <c r="W1000" s="113"/>
      <c r="X1000" s="113"/>
    </row>
    <row r="1001">
      <c r="A1001" s="113"/>
      <c r="B1001" s="113"/>
      <c r="C1001" s="113"/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13"/>
      <c r="W1001" s="113"/>
      <c r="X1001" s="113"/>
    </row>
    <row r="1002">
      <c r="A1002" s="113"/>
      <c r="B1002" s="113"/>
      <c r="C1002" s="113"/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13"/>
      <c r="W1002" s="113"/>
      <c r="X1002" s="113"/>
    </row>
  </sheetData>
  <mergeCells count="11">
    <mergeCell ref="B35:C35"/>
    <mergeCell ref="B40:C40"/>
    <mergeCell ref="B46:C46"/>
    <mergeCell ref="B51:C51"/>
    <mergeCell ref="B1:C1"/>
    <mergeCell ref="B3:C3"/>
    <mergeCell ref="B7:C7"/>
    <mergeCell ref="B12:C12"/>
    <mergeCell ref="B16:C16"/>
    <mergeCell ref="B22:C22"/>
    <mergeCell ref="B27:C27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sheetData>
    <row r="1">
      <c r="A1" s="95" t="s">
        <v>95</v>
      </c>
      <c r="B1" s="95" t="s">
        <v>96</v>
      </c>
      <c r="C1" s="95" t="s">
        <v>76</v>
      </c>
      <c r="D1" s="95" t="s">
        <v>34</v>
      </c>
      <c r="E1" s="95" t="s">
        <v>97</v>
      </c>
      <c r="F1" s="78" t="s">
        <v>98</v>
      </c>
      <c r="G1" s="78" t="s">
        <v>99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>
      <c r="A2" s="122">
        <v>44452.0</v>
      </c>
      <c r="B2" s="94" t="s">
        <v>15</v>
      </c>
      <c r="C2" s="94">
        <v>140.0</v>
      </c>
      <c r="D2" s="94">
        <v>17.0</v>
      </c>
      <c r="E2" s="123">
        <f t="shared" ref="E2:E47" si="1">(C2*D2*0.0333)+C2</f>
        <v>219.254</v>
      </c>
      <c r="G2" s="4">
        <v>189.0</v>
      </c>
    </row>
    <row r="3">
      <c r="A3" s="122">
        <v>44453.0</v>
      </c>
      <c r="B3" s="94" t="s">
        <v>18</v>
      </c>
      <c r="C3" s="94">
        <v>95.0</v>
      </c>
      <c r="D3" s="94">
        <v>26.0</v>
      </c>
      <c r="E3" s="123">
        <f t="shared" si="1"/>
        <v>177.251</v>
      </c>
    </row>
    <row r="4">
      <c r="A4" s="122">
        <v>44455.0</v>
      </c>
      <c r="B4" s="94" t="s">
        <v>88</v>
      </c>
      <c r="C4" s="94">
        <v>90.0</v>
      </c>
      <c r="D4" s="94">
        <v>14.0</v>
      </c>
      <c r="E4" s="123">
        <f t="shared" si="1"/>
        <v>131.958</v>
      </c>
    </row>
    <row r="5">
      <c r="A5" s="122">
        <v>44456.0</v>
      </c>
      <c r="B5" s="94" t="s">
        <v>22</v>
      </c>
      <c r="C5" s="94">
        <v>125.0</v>
      </c>
      <c r="D5" s="94">
        <v>25.0</v>
      </c>
      <c r="E5" s="123">
        <f t="shared" si="1"/>
        <v>229.0625</v>
      </c>
    </row>
    <row r="6">
      <c r="A6" s="122">
        <v>44480.0</v>
      </c>
      <c r="B6" s="94" t="s">
        <v>15</v>
      </c>
      <c r="C6" s="94">
        <v>165.0</v>
      </c>
      <c r="D6" s="94">
        <v>13.0</v>
      </c>
      <c r="E6" s="123">
        <f t="shared" si="1"/>
        <v>236.4285</v>
      </c>
    </row>
    <row r="7">
      <c r="A7" s="122">
        <v>44481.0</v>
      </c>
      <c r="B7" s="94" t="s">
        <v>18</v>
      </c>
      <c r="C7" s="94">
        <v>165.0</v>
      </c>
      <c r="D7" s="94">
        <v>20.0</v>
      </c>
      <c r="E7" s="123">
        <f t="shared" si="1"/>
        <v>274.89</v>
      </c>
    </row>
    <row r="8">
      <c r="A8" s="122">
        <v>44483.0</v>
      </c>
      <c r="B8" s="94" t="s">
        <v>88</v>
      </c>
      <c r="C8" s="94">
        <v>100.0</v>
      </c>
      <c r="D8" s="94">
        <v>13.0</v>
      </c>
      <c r="E8" s="123">
        <f t="shared" si="1"/>
        <v>143.29</v>
      </c>
    </row>
    <row r="9">
      <c r="A9" s="122">
        <v>44484.0</v>
      </c>
      <c r="B9" s="94" t="s">
        <v>22</v>
      </c>
      <c r="C9" s="94">
        <v>195.0</v>
      </c>
      <c r="D9" s="94">
        <v>12.0</v>
      </c>
      <c r="E9" s="123">
        <f t="shared" si="1"/>
        <v>272.922</v>
      </c>
    </row>
    <row r="10">
      <c r="A10" s="122">
        <v>44508.0</v>
      </c>
      <c r="B10" s="94" t="s">
        <v>15</v>
      </c>
      <c r="C10" s="94">
        <v>190.0</v>
      </c>
      <c r="D10" s="94">
        <v>8.0</v>
      </c>
      <c r="E10" s="123">
        <f t="shared" si="1"/>
        <v>240.616</v>
      </c>
    </row>
    <row r="11">
      <c r="A11" s="122">
        <v>44509.0</v>
      </c>
      <c r="B11" s="94" t="s">
        <v>18</v>
      </c>
      <c r="C11" s="94">
        <v>230.0</v>
      </c>
      <c r="D11" s="94">
        <v>7.0</v>
      </c>
      <c r="E11" s="123">
        <f t="shared" si="1"/>
        <v>283.613</v>
      </c>
    </row>
    <row r="12">
      <c r="A12" s="122">
        <v>44511.0</v>
      </c>
      <c r="B12" s="94" t="s">
        <v>88</v>
      </c>
      <c r="C12" s="94">
        <v>120.0</v>
      </c>
      <c r="D12" s="94">
        <v>10.0</v>
      </c>
      <c r="E12" s="123">
        <f t="shared" si="1"/>
        <v>159.96</v>
      </c>
    </row>
    <row r="13">
      <c r="A13" s="122">
        <v>44512.0</v>
      </c>
      <c r="B13" s="94" t="s">
        <v>22</v>
      </c>
      <c r="C13" s="94">
        <v>225.0</v>
      </c>
      <c r="D13" s="94">
        <v>8.0</v>
      </c>
      <c r="E13" s="123">
        <f t="shared" si="1"/>
        <v>284.94</v>
      </c>
    </row>
    <row r="14">
      <c r="A14" s="122">
        <v>44551.0</v>
      </c>
      <c r="B14" s="94" t="s">
        <v>15</v>
      </c>
      <c r="C14" s="94">
        <v>210.0</v>
      </c>
      <c r="D14" s="94">
        <v>2.0</v>
      </c>
      <c r="E14" s="123">
        <f t="shared" si="1"/>
        <v>223.986</v>
      </c>
    </row>
    <row r="15">
      <c r="A15" s="122">
        <v>44552.0</v>
      </c>
      <c r="B15" s="94" t="s">
        <v>18</v>
      </c>
      <c r="C15" s="94">
        <v>250.0</v>
      </c>
      <c r="D15" s="94">
        <v>4.0</v>
      </c>
      <c r="E15" s="123">
        <f t="shared" si="1"/>
        <v>283.3</v>
      </c>
    </row>
    <row r="16">
      <c r="A16" s="122">
        <v>44553.0</v>
      </c>
      <c r="B16" s="94" t="s">
        <v>88</v>
      </c>
      <c r="C16" s="94">
        <v>140.0</v>
      </c>
      <c r="D16" s="94">
        <v>3.0</v>
      </c>
      <c r="E16" s="123">
        <f t="shared" si="1"/>
        <v>153.986</v>
      </c>
    </row>
    <row r="17">
      <c r="A17" s="122">
        <v>44554.0</v>
      </c>
      <c r="B17" s="94" t="s">
        <v>22</v>
      </c>
      <c r="C17" s="94">
        <v>250.0</v>
      </c>
      <c r="D17" s="94">
        <v>6.0</v>
      </c>
      <c r="E17" s="123">
        <f t="shared" si="1"/>
        <v>299.95</v>
      </c>
    </row>
    <row r="18">
      <c r="A18" s="122">
        <v>44598.0</v>
      </c>
      <c r="B18" s="94" t="s">
        <v>15</v>
      </c>
      <c r="C18" s="94">
        <v>155.0</v>
      </c>
      <c r="D18" s="94">
        <v>21.0</v>
      </c>
      <c r="E18" s="123">
        <f t="shared" si="1"/>
        <v>263.3915</v>
      </c>
    </row>
    <row r="19">
      <c r="A19" s="122">
        <v>44599.0</v>
      </c>
      <c r="B19" s="94" t="s">
        <v>18</v>
      </c>
      <c r="C19" s="94">
        <v>195.0</v>
      </c>
      <c r="D19" s="94">
        <v>15.0</v>
      </c>
      <c r="E19" s="123">
        <f t="shared" si="1"/>
        <v>292.4025</v>
      </c>
    </row>
    <row r="20">
      <c r="A20" s="122">
        <v>44602.0</v>
      </c>
      <c r="B20" s="94" t="s">
        <v>88</v>
      </c>
      <c r="C20" s="94">
        <v>105.0</v>
      </c>
      <c r="D20" s="94">
        <v>15.0</v>
      </c>
      <c r="E20" s="123">
        <f t="shared" si="1"/>
        <v>157.4475</v>
      </c>
    </row>
    <row r="21">
      <c r="A21" s="122">
        <v>44604.0</v>
      </c>
      <c r="B21" s="94" t="s">
        <v>22</v>
      </c>
      <c r="C21" s="94">
        <v>205.0</v>
      </c>
      <c r="D21" s="94">
        <v>15.0</v>
      </c>
      <c r="E21" s="123">
        <f t="shared" si="1"/>
        <v>307.3975</v>
      </c>
    </row>
    <row r="22">
      <c r="A22" s="122">
        <v>44627.0</v>
      </c>
      <c r="B22" s="94" t="s">
        <v>15</v>
      </c>
      <c r="C22" s="94">
        <v>190.0</v>
      </c>
      <c r="D22" s="94">
        <v>13.0</v>
      </c>
      <c r="E22" s="123">
        <f t="shared" si="1"/>
        <v>272.251</v>
      </c>
    </row>
    <row r="23">
      <c r="A23" s="122">
        <v>44629.0</v>
      </c>
      <c r="B23" s="94" t="s">
        <v>18</v>
      </c>
      <c r="C23" s="94">
        <v>225.0</v>
      </c>
      <c r="D23" s="94">
        <v>11.0</v>
      </c>
      <c r="E23" s="123">
        <f t="shared" si="1"/>
        <v>307.4175</v>
      </c>
    </row>
    <row r="24">
      <c r="A24" s="122">
        <v>44631.0</v>
      </c>
      <c r="B24" s="94" t="s">
        <v>88</v>
      </c>
      <c r="C24" s="94">
        <v>125.0</v>
      </c>
      <c r="D24" s="94">
        <v>10.0</v>
      </c>
      <c r="E24" s="123">
        <f t="shared" si="1"/>
        <v>166.625</v>
      </c>
    </row>
    <row r="25">
      <c r="A25" s="122">
        <v>44632.0</v>
      </c>
      <c r="B25" s="94" t="s">
        <v>22</v>
      </c>
      <c r="C25" s="94">
        <v>240.0</v>
      </c>
      <c r="D25" s="94">
        <v>12.0</v>
      </c>
      <c r="E25" s="123">
        <f t="shared" si="1"/>
        <v>335.904</v>
      </c>
    </row>
    <row r="26">
      <c r="A26" s="122">
        <v>44654.0</v>
      </c>
      <c r="B26" s="94" t="s">
        <v>15</v>
      </c>
      <c r="C26" s="94">
        <v>215.0</v>
      </c>
      <c r="D26" s="94">
        <v>6.0</v>
      </c>
      <c r="E26" s="123">
        <f t="shared" si="1"/>
        <v>257.957</v>
      </c>
    </row>
    <row r="27">
      <c r="A27" s="122">
        <v>44656.0</v>
      </c>
      <c r="B27" s="94" t="s">
        <v>18</v>
      </c>
      <c r="C27" s="94">
        <v>255.0</v>
      </c>
      <c r="D27" s="94">
        <v>9.0</v>
      </c>
      <c r="E27" s="123">
        <f t="shared" si="1"/>
        <v>331.4235</v>
      </c>
    </row>
    <row r="28">
      <c r="A28" s="122">
        <v>44658.0</v>
      </c>
      <c r="B28" s="94" t="s">
        <v>88</v>
      </c>
      <c r="C28" s="94">
        <v>140.0</v>
      </c>
      <c r="D28" s="94">
        <v>6.0</v>
      </c>
      <c r="E28" s="123">
        <f t="shared" si="1"/>
        <v>167.972</v>
      </c>
    </row>
    <row r="29">
      <c r="A29" s="122">
        <v>44660.0</v>
      </c>
      <c r="B29" s="94" t="s">
        <v>22</v>
      </c>
      <c r="C29" s="94">
        <v>270.0</v>
      </c>
      <c r="D29" s="94">
        <v>11.0</v>
      </c>
      <c r="E29" s="123">
        <f t="shared" si="1"/>
        <v>368.901</v>
      </c>
    </row>
    <row r="30">
      <c r="A30" s="122">
        <v>44704.0</v>
      </c>
      <c r="B30" s="94" t="s">
        <v>15</v>
      </c>
      <c r="C30" s="94">
        <v>230.0</v>
      </c>
      <c r="D30" s="94">
        <v>2.0</v>
      </c>
      <c r="E30" s="123">
        <f t="shared" si="1"/>
        <v>245.318</v>
      </c>
    </row>
    <row r="31">
      <c r="A31" s="122">
        <v>44707.0</v>
      </c>
      <c r="B31" s="94" t="s">
        <v>18</v>
      </c>
      <c r="C31" s="94">
        <v>285.0</v>
      </c>
      <c r="D31" s="94">
        <v>4.0</v>
      </c>
      <c r="E31" s="123">
        <f t="shared" si="1"/>
        <v>322.962</v>
      </c>
    </row>
    <row r="32">
      <c r="A32" s="122">
        <v>44707.0</v>
      </c>
      <c r="B32" s="94" t="s">
        <v>88</v>
      </c>
      <c r="C32" s="94">
        <v>150.0</v>
      </c>
      <c r="D32" s="94">
        <v>4.0</v>
      </c>
      <c r="E32" s="123">
        <f t="shared" si="1"/>
        <v>169.98</v>
      </c>
    </row>
    <row r="33">
      <c r="A33" s="113"/>
      <c r="B33" s="94" t="s">
        <v>22</v>
      </c>
      <c r="C33" s="94">
        <v>315.0</v>
      </c>
      <c r="D33" s="94"/>
      <c r="E33" s="123">
        <f t="shared" si="1"/>
        <v>315</v>
      </c>
    </row>
    <row r="34">
      <c r="A34" s="122">
        <v>44753.0</v>
      </c>
      <c r="B34" s="94" t="s">
        <v>15</v>
      </c>
      <c r="C34" s="94">
        <v>170.0</v>
      </c>
      <c r="D34" s="94">
        <v>12.0</v>
      </c>
      <c r="E34" s="123">
        <f t="shared" si="1"/>
        <v>237.932</v>
      </c>
    </row>
    <row r="35">
      <c r="A35" s="113"/>
      <c r="B35" s="94" t="s">
        <v>18</v>
      </c>
      <c r="C35" s="113"/>
      <c r="D35" s="113"/>
      <c r="E35" s="123">
        <f t="shared" si="1"/>
        <v>0</v>
      </c>
    </row>
    <row r="36">
      <c r="A36" s="122">
        <v>44756.0</v>
      </c>
      <c r="B36" s="94" t="s">
        <v>88</v>
      </c>
      <c r="C36" s="94">
        <v>120.0</v>
      </c>
      <c r="D36" s="94">
        <v>9.0</v>
      </c>
      <c r="E36" s="123">
        <f t="shared" si="1"/>
        <v>155.964</v>
      </c>
    </row>
    <row r="37">
      <c r="A37" s="113"/>
      <c r="B37" s="94" t="s">
        <v>22</v>
      </c>
      <c r="C37" s="113"/>
      <c r="D37" s="113"/>
      <c r="E37" s="123">
        <f t="shared" si="1"/>
        <v>0</v>
      </c>
    </row>
    <row r="38">
      <c r="A38" s="122">
        <v>44781.0</v>
      </c>
      <c r="B38" s="94" t="s">
        <v>15</v>
      </c>
      <c r="C38" s="94">
        <v>185.0</v>
      </c>
      <c r="D38" s="94">
        <v>6.0</v>
      </c>
      <c r="E38" s="123">
        <f t="shared" si="1"/>
        <v>221.963</v>
      </c>
    </row>
    <row r="39">
      <c r="A39" s="113"/>
      <c r="B39" s="94" t="s">
        <v>18</v>
      </c>
      <c r="C39" s="113"/>
      <c r="D39" s="113"/>
      <c r="E39" s="123">
        <f t="shared" si="1"/>
        <v>0</v>
      </c>
    </row>
    <row r="40">
      <c r="A40" s="122">
        <v>44784.0</v>
      </c>
      <c r="B40" s="94" t="s">
        <v>88</v>
      </c>
      <c r="C40" s="94">
        <v>125.0</v>
      </c>
      <c r="D40" s="94">
        <v>7.0</v>
      </c>
      <c r="E40" s="123">
        <f t="shared" si="1"/>
        <v>154.1375</v>
      </c>
    </row>
    <row r="41">
      <c r="A41" s="113"/>
      <c r="B41" s="94" t="s">
        <v>22</v>
      </c>
      <c r="C41" s="113"/>
      <c r="D41" s="113"/>
      <c r="E41" s="123">
        <f t="shared" si="1"/>
        <v>0</v>
      </c>
    </row>
    <row r="42">
      <c r="A42" s="122">
        <v>44810.0</v>
      </c>
      <c r="B42" s="94" t="s">
        <v>15</v>
      </c>
      <c r="C42" s="94">
        <v>190.0</v>
      </c>
      <c r="D42" s="94">
        <v>5.0</v>
      </c>
      <c r="E42" s="123">
        <f t="shared" si="1"/>
        <v>221.635</v>
      </c>
    </row>
    <row r="43">
      <c r="A43" s="122">
        <v>44811.0</v>
      </c>
      <c r="B43" s="94" t="s">
        <v>60</v>
      </c>
      <c r="C43" s="94">
        <v>115.0</v>
      </c>
      <c r="D43" s="94">
        <v>10.0</v>
      </c>
      <c r="E43" s="123">
        <f t="shared" si="1"/>
        <v>153.295</v>
      </c>
    </row>
    <row r="44">
      <c r="A44" s="122">
        <v>44812.0</v>
      </c>
      <c r="B44" s="94" t="s">
        <v>88</v>
      </c>
      <c r="C44" s="94">
        <v>135.0</v>
      </c>
      <c r="D44" s="94">
        <v>4.0</v>
      </c>
      <c r="E44" s="123">
        <f t="shared" si="1"/>
        <v>152.982</v>
      </c>
    </row>
    <row r="45">
      <c r="A45" s="122">
        <v>44813.0</v>
      </c>
      <c r="B45" s="94" t="s">
        <v>22</v>
      </c>
      <c r="C45" s="94">
        <v>210.0</v>
      </c>
      <c r="D45" s="94">
        <v>9.0</v>
      </c>
      <c r="E45" s="123">
        <f t="shared" si="1"/>
        <v>272.937</v>
      </c>
    </row>
    <row r="46">
      <c r="A46" s="122">
        <v>44837.0</v>
      </c>
      <c r="B46" s="94" t="s">
        <v>15</v>
      </c>
      <c r="C46" s="94">
        <v>205.0</v>
      </c>
      <c r="D46" s="94">
        <v>1.0</v>
      </c>
      <c r="E46" s="123">
        <f t="shared" si="1"/>
        <v>211.8265</v>
      </c>
    </row>
    <row r="47">
      <c r="A47" s="122">
        <v>44838.0</v>
      </c>
      <c r="B47" s="94" t="s">
        <v>60</v>
      </c>
      <c r="C47" s="94">
        <v>145.0</v>
      </c>
      <c r="D47" s="94">
        <v>8.0</v>
      </c>
      <c r="E47" s="123">
        <f t="shared" si="1"/>
        <v>183.628</v>
      </c>
    </row>
    <row r="48">
      <c r="A48" s="122">
        <v>44839.0</v>
      </c>
      <c r="B48" s="94" t="s">
        <v>88</v>
      </c>
      <c r="C48" s="94">
        <v>140.0</v>
      </c>
      <c r="D48" s="94">
        <v>3.0</v>
      </c>
      <c r="E48" s="123">
        <f>(C48*D48*0.0333)+E46</f>
        <v>225.8125</v>
      </c>
    </row>
    <row r="49">
      <c r="A49" s="122">
        <v>44839.0</v>
      </c>
      <c r="B49" s="94" t="s">
        <v>22</v>
      </c>
      <c r="C49" s="94">
        <v>240.0</v>
      </c>
      <c r="D49" s="94">
        <v>7.0</v>
      </c>
      <c r="E49" s="123">
        <f t="shared" ref="E49:E84" si="2">(C49*D49*0.0333)+C49</f>
        <v>295.944</v>
      </c>
    </row>
    <row r="50">
      <c r="A50" s="122">
        <v>44886.0</v>
      </c>
      <c r="B50" s="94" t="s">
        <v>15</v>
      </c>
      <c r="C50" s="94">
        <v>150.0</v>
      </c>
      <c r="D50" s="94">
        <v>14.0</v>
      </c>
      <c r="E50" s="123">
        <f t="shared" si="2"/>
        <v>219.93</v>
      </c>
    </row>
    <row r="51">
      <c r="A51" s="122">
        <v>44886.0</v>
      </c>
      <c r="B51" s="94" t="s">
        <v>60</v>
      </c>
      <c r="C51" s="94">
        <v>130.0</v>
      </c>
      <c r="D51" s="94">
        <v>14.0</v>
      </c>
      <c r="E51" s="123">
        <f t="shared" si="2"/>
        <v>190.606</v>
      </c>
    </row>
    <row r="52">
      <c r="A52" s="122">
        <v>44887.0</v>
      </c>
      <c r="B52" s="94" t="s">
        <v>88</v>
      </c>
      <c r="C52" s="94">
        <v>105.0</v>
      </c>
      <c r="D52" s="94">
        <v>10.0</v>
      </c>
      <c r="E52" s="123">
        <f t="shared" si="2"/>
        <v>139.965</v>
      </c>
    </row>
    <row r="53">
      <c r="A53" s="122">
        <v>44887.0</v>
      </c>
      <c r="B53" s="94" t="s">
        <v>22</v>
      </c>
      <c r="C53" s="94">
        <v>205.0</v>
      </c>
      <c r="D53" s="94">
        <v>14.0</v>
      </c>
      <c r="E53" s="123">
        <f t="shared" si="2"/>
        <v>300.571</v>
      </c>
    </row>
    <row r="54">
      <c r="A54" s="122">
        <v>44922.0</v>
      </c>
      <c r="B54" s="94" t="s">
        <v>15</v>
      </c>
      <c r="C54" s="94">
        <v>165.0</v>
      </c>
      <c r="D54" s="94">
        <v>8.0</v>
      </c>
      <c r="E54" s="123">
        <f t="shared" si="2"/>
        <v>208.956</v>
      </c>
    </row>
    <row r="55">
      <c r="A55" s="122">
        <v>44924.0</v>
      </c>
      <c r="B55" s="94" t="s">
        <v>60</v>
      </c>
      <c r="C55" s="94">
        <v>155.0</v>
      </c>
      <c r="D55" s="94">
        <v>10.0</v>
      </c>
      <c r="E55" s="123">
        <f t="shared" si="2"/>
        <v>206.615</v>
      </c>
    </row>
    <row r="56">
      <c r="A56" s="122">
        <v>44924.0</v>
      </c>
      <c r="B56" s="94" t="s">
        <v>88</v>
      </c>
      <c r="C56" s="94">
        <v>115.0</v>
      </c>
      <c r="D56" s="94">
        <v>5.0</v>
      </c>
      <c r="E56" s="123">
        <f t="shared" si="2"/>
        <v>134.1475</v>
      </c>
    </row>
    <row r="57">
      <c r="A57" s="122">
        <v>44925.0</v>
      </c>
      <c r="B57" s="94" t="s">
        <v>22</v>
      </c>
      <c r="C57" s="94">
        <v>235.0</v>
      </c>
      <c r="D57" s="94">
        <v>8.0</v>
      </c>
      <c r="E57" s="123">
        <f t="shared" si="2"/>
        <v>297.604</v>
      </c>
    </row>
    <row r="58">
      <c r="A58" s="122">
        <v>44942.0</v>
      </c>
      <c r="B58" s="94" t="s">
        <v>15</v>
      </c>
      <c r="C58" s="94">
        <v>175.0</v>
      </c>
      <c r="D58" s="94">
        <v>7.0</v>
      </c>
      <c r="E58" s="123">
        <f t="shared" si="2"/>
        <v>215.7925</v>
      </c>
    </row>
    <row r="59">
      <c r="A59" s="122">
        <v>44944.0</v>
      </c>
      <c r="B59" s="94" t="s">
        <v>60</v>
      </c>
      <c r="C59" s="94">
        <v>170.0</v>
      </c>
      <c r="D59" s="94">
        <v>8.0</v>
      </c>
      <c r="E59" s="123">
        <f t="shared" si="2"/>
        <v>215.288</v>
      </c>
    </row>
    <row r="60">
      <c r="A60" s="122">
        <v>44945.0</v>
      </c>
      <c r="B60" s="94" t="s">
        <v>88</v>
      </c>
      <c r="C60" s="94">
        <v>115.0</v>
      </c>
      <c r="D60" s="94">
        <v>8.0</v>
      </c>
      <c r="E60" s="123">
        <f t="shared" si="2"/>
        <v>145.636</v>
      </c>
      <c r="F60" s="124">
        <f t="shared" ref="F60:F84" si="3">E60/$G$2</f>
        <v>0.7705608466</v>
      </c>
    </row>
    <row r="61">
      <c r="A61" s="122">
        <v>44946.0</v>
      </c>
      <c r="B61" s="94" t="s">
        <v>22</v>
      </c>
      <c r="C61" s="94">
        <v>250.0</v>
      </c>
      <c r="D61" s="94">
        <v>7.0</v>
      </c>
      <c r="E61" s="123">
        <f t="shared" si="2"/>
        <v>308.275</v>
      </c>
      <c r="F61" s="124">
        <f t="shared" si="3"/>
        <v>1.631084656</v>
      </c>
    </row>
    <row r="62">
      <c r="A62" s="122">
        <v>44969.0</v>
      </c>
      <c r="B62" s="94" t="s">
        <v>15</v>
      </c>
      <c r="C62" s="94">
        <v>190.0</v>
      </c>
      <c r="D62" s="94">
        <v>4.0</v>
      </c>
      <c r="E62" s="123">
        <f t="shared" si="2"/>
        <v>215.308</v>
      </c>
      <c r="F62" s="124">
        <f t="shared" si="3"/>
        <v>1.139195767</v>
      </c>
    </row>
    <row r="63">
      <c r="A63" s="122">
        <v>44970.0</v>
      </c>
      <c r="B63" s="94" t="s">
        <v>60</v>
      </c>
      <c r="C63" s="94">
        <v>195.0</v>
      </c>
      <c r="D63" s="94">
        <v>5.0</v>
      </c>
      <c r="E63" s="123">
        <f t="shared" si="2"/>
        <v>227.4675</v>
      </c>
      <c r="F63" s="124">
        <f t="shared" si="3"/>
        <v>1.203531746</v>
      </c>
    </row>
    <row r="64">
      <c r="A64" s="122">
        <v>44971.0</v>
      </c>
      <c r="B64" s="94" t="s">
        <v>88</v>
      </c>
      <c r="C64" s="94">
        <v>135.0</v>
      </c>
      <c r="D64" s="94">
        <v>4.0</v>
      </c>
      <c r="E64" s="123">
        <f t="shared" si="2"/>
        <v>152.982</v>
      </c>
      <c r="F64" s="124">
        <f t="shared" si="3"/>
        <v>0.8094285714</v>
      </c>
    </row>
    <row r="65">
      <c r="A65" s="122">
        <v>44972.0</v>
      </c>
      <c r="B65" s="94" t="s">
        <v>22</v>
      </c>
      <c r="C65" s="94">
        <v>270.0</v>
      </c>
      <c r="D65" s="94">
        <v>7.0</v>
      </c>
      <c r="E65" s="123">
        <f t="shared" si="2"/>
        <v>332.937</v>
      </c>
      <c r="F65" s="124">
        <f t="shared" si="3"/>
        <v>1.761571429</v>
      </c>
    </row>
    <row r="66">
      <c r="A66" s="122">
        <v>44991.0</v>
      </c>
      <c r="B66" s="94" t="s">
        <v>15</v>
      </c>
      <c r="C66" s="94">
        <v>150.0</v>
      </c>
      <c r="D66" s="94">
        <v>17.0</v>
      </c>
      <c r="E66" s="123">
        <f t="shared" si="2"/>
        <v>234.915</v>
      </c>
      <c r="F66" s="124">
        <f t="shared" si="3"/>
        <v>1.242936508</v>
      </c>
    </row>
    <row r="67">
      <c r="A67" s="122">
        <v>44992.0</v>
      </c>
      <c r="B67" s="94" t="s">
        <v>60</v>
      </c>
      <c r="C67" s="94">
        <v>155.0</v>
      </c>
      <c r="D67" s="94">
        <v>16.0</v>
      </c>
      <c r="E67" s="123">
        <f t="shared" si="2"/>
        <v>237.584</v>
      </c>
      <c r="F67" s="124">
        <f t="shared" si="3"/>
        <v>1.257058201</v>
      </c>
    </row>
    <row r="68">
      <c r="A68" s="122">
        <v>44993.0</v>
      </c>
      <c r="B68" s="94" t="s">
        <v>88</v>
      </c>
      <c r="C68" s="94">
        <v>105.0</v>
      </c>
      <c r="D68" s="94">
        <v>14.0</v>
      </c>
      <c r="E68" s="123">
        <f t="shared" si="2"/>
        <v>153.951</v>
      </c>
      <c r="F68" s="124">
        <f t="shared" si="3"/>
        <v>0.8145555556</v>
      </c>
    </row>
    <row r="69">
      <c r="A69" s="122">
        <v>44993.0</v>
      </c>
      <c r="B69" s="94" t="s">
        <v>22</v>
      </c>
      <c r="C69" s="94">
        <v>225.0</v>
      </c>
      <c r="D69" s="94">
        <v>16.0</v>
      </c>
      <c r="E69" s="123">
        <f t="shared" si="2"/>
        <v>344.88</v>
      </c>
      <c r="F69" s="124">
        <f t="shared" si="3"/>
        <v>1.824761905</v>
      </c>
    </row>
    <row r="70">
      <c r="A70" s="122">
        <v>45012.0</v>
      </c>
      <c r="B70" s="94" t="s">
        <v>15</v>
      </c>
      <c r="C70" s="94">
        <v>175.0</v>
      </c>
      <c r="D70" s="94">
        <v>10.0</v>
      </c>
      <c r="E70" s="123">
        <f t="shared" si="2"/>
        <v>233.275</v>
      </c>
      <c r="F70" s="124">
        <f t="shared" si="3"/>
        <v>1.234259259</v>
      </c>
    </row>
    <row r="71">
      <c r="A71" s="122">
        <v>45013.0</v>
      </c>
      <c r="B71" s="94" t="s">
        <v>60</v>
      </c>
      <c r="C71" s="94">
        <v>190.0</v>
      </c>
      <c r="D71" s="94">
        <v>12.0</v>
      </c>
      <c r="E71" s="123">
        <f t="shared" si="2"/>
        <v>265.924</v>
      </c>
      <c r="F71" s="124">
        <f t="shared" si="3"/>
        <v>1.407005291</v>
      </c>
    </row>
    <row r="72">
      <c r="A72" s="122">
        <v>45014.0</v>
      </c>
      <c r="B72" s="94" t="s">
        <v>88</v>
      </c>
      <c r="C72" s="94">
        <v>120.0</v>
      </c>
      <c r="D72" s="94">
        <v>7.0</v>
      </c>
      <c r="E72" s="123">
        <f t="shared" si="2"/>
        <v>147.972</v>
      </c>
      <c r="F72" s="124">
        <f t="shared" si="3"/>
        <v>0.7829206349</v>
      </c>
    </row>
    <row r="73">
      <c r="A73" s="122">
        <v>45015.0</v>
      </c>
      <c r="B73" s="94" t="s">
        <v>22</v>
      </c>
      <c r="C73" s="94">
        <v>265.0</v>
      </c>
      <c r="D73" s="94">
        <v>11.0</v>
      </c>
      <c r="E73" s="123">
        <f t="shared" si="2"/>
        <v>362.0695</v>
      </c>
      <c r="F73" s="124">
        <f t="shared" si="3"/>
        <v>1.91571164</v>
      </c>
    </row>
    <row r="74">
      <c r="A74" s="122">
        <v>45040.0</v>
      </c>
      <c r="B74" s="94" t="s">
        <v>15</v>
      </c>
      <c r="C74" s="94">
        <v>190.0</v>
      </c>
      <c r="D74" s="94">
        <v>5.0</v>
      </c>
      <c r="E74" s="123">
        <f t="shared" si="2"/>
        <v>221.635</v>
      </c>
      <c r="F74" s="124">
        <f t="shared" si="3"/>
        <v>1.172671958</v>
      </c>
    </row>
    <row r="75">
      <c r="A75" s="113"/>
      <c r="B75" s="94" t="s">
        <v>60</v>
      </c>
      <c r="C75" s="94">
        <v>220.0</v>
      </c>
      <c r="D75" s="94" t="s">
        <v>100</v>
      </c>
      <c r="E75" s="123" t="str">
        <f t="shared" si="2"/>
        <v>#VALUE!</v>
      </c>
      <c r="F75" s="124" t="str">
        <f t="shared" si="3"/>
        <v>#VALUE!</v>
      </c>
    </row>
    <row r="76">
      <c r="A76" s="122">
        <v>45049.0</v>
      </c>
      <c r="B76" s="94" t="s">
        <v>88</v>
      </c>
      <c r="C76" s="94">
        <v>130.0</v>
      </c>
      <c r="D76" s="94">
        <v>4.0</v>
      </c>
      <c r="E76" s="123">
        <f t="shared" si="2"/>
        <v>147.316</v>
      </c>
      <c r="F76" s="124">
        <f t="shared" si="3"/>
        <v>0.7794497354</v>
      </c>
    </row>
    <row r="77">
      <c r="A77" s="122">
        <v>45050.0</v>
      </c>
      <c r="B77" s="94" t="s">
        <v>22</v>
      </c>
      <c r="C77" s="94">
        <v>295.0</v>
      </c>
      <c r="D77" s="94">
        <v>4.0</v>
      </c>
      <c r="E77" s="123">
        <f t="shared" si="2"/>
        <v>334.294</v>
      </c>
      <c r="F77" s="124">
        <f t="shared" si="3"/>
        <v>1.768751323</v>
      </c>
    </row>
    <row r="78">
      <c r="A78" s="122">
        <v>45098.0</v>
      </c>
      <c r="B78" s="94" t="s">
        <v>15</v>
      </c>
      <c r="C78" s="94">
        <v>200.0</v>
      </c>
      <c r="D78" s="94">
        <v>2.0</v>
      </c>
      <c r="E78" s="123">
        <f t="shared" si="2"/>
        <v>213.32</v>
      </c>
      <c r="F78" s="124">
        <f t="shared" si="3"/>
        <v>1.128677249</v>
      </c>
    </row>
    <row r="79">
      <c r="A79" s="122">
        <v>45099.0</v>
      </c>
      <c r="B79" s="94" t="s">
        <v>60</v>
      </c>
      <c r="C79" s="94">
        <v>225.0</v>
      </c>
      <c r="D79" s="94">
        <v>4.0</v>
      </c>
      <c r="E79" s="123">
        <f t="shared" si="2"/>
        <v>254.97</v>
      </c>
      <c r="F79" s="124">
        <f t="shared" si="3"/>
        <v>1.349047619</v>
      </c>
    </row>
    <row r="80">
      <c r="A80" s="122">
        <v>45100.0</v>
      </c>
      <c r="B80" s="94" t="s">
        <v>88</v>
      </c>
      <c r="C80" s="94">
        <v>135.0</v>
      </c>
      <c r="D80" s="94">
        <v>3.0</v>
      </c>
      <c r="E80" s="123">
        <f t="shared" si="2"/>
        <v>148.4865</v>
      </c>
      <c r="F80" s="124">
        <f t="shared" si="3"/>
        <v>0.7856428571</v>
      </c>
    </row>
    <row r="81">
      <c r="A81" s="122">
        <v>45109.0</v>
      </c>
      <c r="B81" s="94" t="s">
        <v>22</v>
      </c>
      <c r="C81" s="94">
        <v>240.0</v>
      </c>
      <c r="D81" s="94">
        <v>11.0</v>
      </c>
      <c r="E81" s="123">
        <f t="shared" si="2"/>
        <v>327.912</v>
      </c>
      <c r="F81" s="124">
        <f t="shared" si="3"/>
        <v>1.734984127</v>
      </c>
    </row>
    <row r="82">
      <c r="A82" s="122">
        <v>45126.0</v>
      </c>
      <c r="B82" s="94" t="s">
        <v>15</v>
      </c>
      <c r="C82" s="94">
        <v>155.0</v>
      </c>
      <c r="D82" s="94">
        <v>16.0</v>
      </c>
      <c r="E82" s="123">
        <f t="shared" si="2"/>
        <v>237.584</v>
      </c>
      <c r="F82" s="124">
        <f t="shared" si="3"/>
        <v>1.257058201</v>
      </c>
    </row>
    <row r="83">
      <c r="A83" s="113"/>
      <c r="B83" s="113"/>
      <c r="C83" s="113"/>
      <c r="D83" s="113"/>
      <c r="E83" s="123">
        <f t="shared" si="2"/>
        <v>0</v>
      </c>
      <c r="F83" s="124">
        <f t="shared" si="3"/>
        <v>0</v>
      </c>
    </row>
    <row r="84">
      <c r="A84" s="113"/>
      <c r="B84" s="113"/>
      <c r="C84" s="113"/>
      <c r="D84" s="113"/>
      <c r="E84" s="123">
        <f t="shared" si="2"/>
        <v>0</v>
      </c>
      <c r="F84" s="124">
        <f t="shared" si="3"/>
        <v>0</v>
      </c>
    </row>
    <row r="85">
      <c r="A85" s="113"/>
      <c r="B85" s="113"/>
      <c r="C85" s="113"/>
      <c r="D85" s="113"/>
      <c r="E85" s="113"/>
      <c r="F85" s="124">
        <f t="shared" ref="F85:F133" si="4">E2/$G$2</f>
        <v>1.160074074</v>
      </c>
    </row>
    <row r="86">
      <c r="A86" s="113"/>
      <c r="B86" s="113"/>
      <c r="C86" s="113"/>
      <c r="D86" s="113"/>
      <c r="E86" s="113"/>
      <c r="F86" s="124">
        <f t="shared" si="4"/>
        <v>0.9378359788</v>
      </c>
    </row>
    <row r="87">
      <c r="A87" s="113"/>
      <c r="B87" s="113"/>
      <c r="C87" s="113"/>
      <c r="D87" s="113"/>
      <c r="E87" s="113"/>
      <c r="F87" s="124">
        <f t="shared" si="4"/>
        <v>0.6981904762</v>
      </c>
    </row>
    <row r="88">
      <c r="A88" s="113"/>
      <c r="B88" s="113"/>
      <c r="C88" s="113"/>
      <c r="D88" s="113"/>
      <c r="E88" s="113"/>
      <c r="F88" s="124">
        <f t="shared" si="4"/>
        <v>1.211970899</v>
      </c>
    </row>
    <row r="89">
      <c r="A89" s="113"/>
      <c r="B89" s="113"/>
      <c r="C89" s="113"/>
      <c r="D89" s="113"/>
      <c r="E89" s="113"/>
      <c r="F89" s="124">
        <f t="shared" si="4"/>
        <v>1.250944444</v>
      </c>
    </row>
    <row r="90">
      <c r="A90" s="113"/>
      <c r="B90" s="113"/>
      <c r="C90" s="113"/>
      <c r="D90" s="113"/>
      <c r="E90" s="113"/>
      <c r="F90" s="124">
        <f t="shared" si="4"/>
        <v>1.454444444</v>
      </c>
    </row>
    <row r="91">
      <c r="A91" s="113"/>
      <c r="B91" s="113"/>
      <c r="C91" s="113"/>
      <c r="D91" s="113"/>
      <c r="E91" s="113"/>
      <c r="F91" s="124">
        <f t="shared" si="4"/>
        <v>0.7581481481</v>
      </c>
    </row>
    <row r="92">
      <c r="A92" s="113"/>
      <c r="B92" s="113"/>
      <c r="C92" s="113"/>
      <c r="D92" s="113"/>
      <c r="E92" s="113"/>
      <c r="F92" s="124">
        <f t="shared" si="4"/>
        <v>1.444031746</v>
      </c>
    </row>
    <row r="93">
      <c r="A93" s="113"/>
      <c r="B93" s="113"/>
      <c r="C93" s="113"/>
      <c r="D93" s="113"/>
      <c r="E93" s="113"/>
      <c r="F93" s="124">
        <f t="shared" si="4"/>
        <v>1.273100529</v>
      </c>
    </row>
    <row r="94">
      <c r="A94" s="113"/>
      <c r="B94" s="113"/>
      <c r="C94" s="113"/>
      <c r="D94" s="113"/>
      <c r="E94" s="113"/>
      <c r="F94" s="124">
        <f t="shared" si="4"/>
        <v>1.500597884</v>
      </c>
    </row>
    <row r="95">
      <c r="A95" s="113"/>
      <c r="B95" s="113"/>
      <c r="C95" s="113"/>
      <c r="D95" s="113"/>
      <c r="E95" s="113"/>
      <c r="F95" s="124">
        <f t="shared" si="4"/>
        <v>0.8463492063</v>
      </c>
    </row>
    <row r="96">
      <c r="A96" s="113"/>
      <c r="B96" s="113"/>
      <c r="C96" s="113"/>
      <c r="D96" s="113"/>
      <c r="E96" s="113"/>
      <c r="F96" s="124">
        <f t="shared" si="4"/>
        <v>1.507619048</v>
      </c>
    </row>
    <row r="97">
      <c r="A97" s="113"/>
      <c r="B97" s="113"/>
      <c r="C97" s="113"/>
      <c r="D97" s="113"/>
      <c r="E97" s="113"/>
      <c r="F97" s="124">
        <f t="shared" si="4"/>
        <v>1.185111111</v>
      </c>
    </row>
    <row r="98">
      <c r="A98" s="113"/>
      <c r="B98" s="113"/>
      <c r="C98" s="113"/>
      <c r="D98" s="113"/>
      <c r="E98" s="113"/>
      <c r="F98" s="124">
        <f t="shared" si="4"/>
        <v>1.498941799</v>
      </c>
    </row>
    <row r="99">
      <c r="A99" s="113"/>
      <c r="B99" s="113"/>
      <c r="C99" s="113"/>
      <c r="D99" s="113"/>
      <c r="E99" s="113"/>
      <c r="F99" s="124">
        <f t="shared" si="4"/>
        <v>0.8147407407</v>
      </c>
    </row>
    <row r="100">
      <c r="A100" s="113"/>
      <c r="B100" s="113"/>
      <c r="C100" s="113"/>
      <c r="D100" s="113"/>
      <c r="E100" s="113"/>
      <c r="F100" s="124">
        <f t="shared" si="4"/>
        <v>1.587037037</v>
      </c>
    </row>
    <row r="101">
      <c r="A101" s="113"/>
      <c r="B101" s="113"/>
      <c r="C101" s="113"/>
      <c r="D101" s="113"/>
      <c r="E101" s="113"/>
      <c r="F101" s="124">
        <f t="shared" si="4"/>
        <v>1.39360582</v>
      </c>
    </row>
    <row r="102">
      <c r="A102" s="113"/>
      <c r="B102" s="113"/>
      <c r="C102" s="113"/>
      <c r="D102" s="113"/>
      <c r="E102" s="113"/>
      <c r="F102" s="124">
        <f t="shared" si="4"/>
        <v>1.547103175</v>
      </c>
    </row>
    <row r="103">
      <c r="A103" s="113"/>
      <c r="B103" s="113"/>
      <c r="C103" s="113"/>
      <c r="D103" s="113"/>
      <c r="E103" s="113"/>
      <c r="F103" s="124">
        <f t="shared" si="4"/>
        <v>0.8330555556</v>
      </c>
    </row>
    <row r="104">
      <c r="A104" s="113"/>
      <c r="B104" s="113"/>
      <c r="C104" s="113"/>
      <c r="D104" s="113"/>
      <c r="E104" s="113"/>
      <c r="F104" s="124">
        <f t="shared" si="4"/>
        <v>1.626441799</v>
      </c>
    </row>
    <row r="105">
      <c r="A105" s="113"/>
      <c r="B105" s="113"/>
      <c r="C105" s="113"/>
      <c r="D105" s="113"/>
      <c r="E105" s="113"/>
      <c r="F105" s="124">
        <f t="shared" si="4"/>
        <v>1.440481481</v>
      </c>
    </row>
    <row r="106">
      <c r="A106" s="113"/>
      <c r="B106" s="113"/>
      <c r="C106" s="113"/>
      <c r="D106" s="113"/>
      <c r="E106" s="113"/>
      <c r="F106" s="124">
        <f t="shared" si="4"/>
        <v>1.626547619</v>
      </c>
    </row>
    <row r="107">
      <c r="A107" s="113"/>
      <c r="B107" s="113"/>
      <c r="C107" s="113"/>
      <c r="D107" s="113"/>
      <c r="E107" s="113"/>
      <c r="F107" s="124">
        <f t="shared" si="4"/>
        <v>0.8816137566</v>
      </c>
    </row>
    <row r="108">
      <c r="A108" s="113"/>
      <c r="B108" s="113"/>
      <c r="C108" s="113"/>
      <c r="D108" s="113"/>
      <c r="E108" s="113"/>
      <c r="F108" s="124">
        <f t="shared" si="4"/>
        <v>1.777269841</v>
      </c>
    </row>
    <row r="109">
      <c r="A109" s="113"/>
      <c r="B109" s="113"/>
      <c r="C109" s="113"/>
      <c r="D109" s="113"/>
      <c r="E109" s="113"/>
      <c r="F109" s="124">
        <f t="shared" si="4"/>
        <v>1.364851852</v>
      </c>
    </row>
    <row r="110">
      <c r="A110" s="113"/>
      <c r="B110" s="113"/>
      <c r="C110" s="113"/>
      <c r="D110" s="113"/>
      <c r="E110" s="113"/>
      <c r="F110" s="124">
        <f t="shared" si="4"/>
        <v>1.753563492</v>
      </c>
    </row>
    <row r="111">
      <c r="A111" s="113"/>
      <c r="B111" s="113"/>
      <c r="C111" s="113"/>
      <c r="D111" s="113"/>
      <c r="E111" s="113"/>
      <c r="F111" s="124">
        <f t="shared" si="4"/>
        <v>0.8887407407</v>
      </c>
    </row>
    <row r="112">
      <c r="A112" s="113"/>
      <c r="B112" s="113"/>
      <c r="C112" s="113"/>
      <c r="D112" s="113"/>
      <c r="E112" s="113"/>
      <c r="F112" s="124">
        <f t="shared" si="4"/>
        <v>1.951857143</v>
      </c>
    </row>
    <row r="113">
      <c r="A113" s="113"/>
      <c r="B113" s="113"/>
      <c r="C113" s="113"/>
      <c r="D113" s="113"/>
      <c r="E113" s="113"/>
      <c r="F113" s="124">
        <f t="shared" si="4"/>
        <v>1.297978836</v>
      </c>
    </row>
    <row r="114">
      <c r="A114" s="113"/>
      <c r="B114" s="113"/>
      <c r="C114" s="113"/>
      <c r="D114" s="113"/>
      <c r="E114" s="113"/>
      <c r="F114" s="124">
        <f t="shared" si="4"/>
        <v>1.708793651</v>
      </c>
    </row>
    <row r="115">
      <c r="A115" s="113"/>
      <c r="B115" s="113"/>
      <c r="C115" s="113"/>
      <c r="D115" s="113"/>
      <c r="E115" s="113"/>
      <c r="F115" s="124">
        <f t="shared" si="4"/>
        <v>0.8993650794</v>
      </c>
    </row>
    <row r="116">
      <c r="A116" s="113"/>
      <c r="B116" s="113"/>
      <c r="C116" s="113"/>
      <c r="D116" s="113"/>
      <c r="E116" s="113"/>
      <c r="F116" s="124">
        <f t="shared" si="4"/>
        <v>1.666666667</v>
      </c>
    </row>
    <row r="117">
      <c r="A117" s="113"/>
      <c r="B117" s="113"/>
      <c r="C117" s="113"/>
      <c r="D117" s="113"/>
      <c r="E117" s="113"/>
      <c r="F117" s="124">
        <f t="shared" si="4"/>
        <v>1.258899471</v>
      </c>
    </row>
    <row r="118">
      <c r="A118" s="113"/>
      <c r="B118" s="113"/>
      <c r="C118" s="113"/>
      <c r="D118" s="113"/>
      <c r="E118" s="113"/>
      <c r="F118" s="124">
        <f t="shared" si="4"/>
        <v>0</v>
      </c>
    </row>
    <row r="119">
      <c r="A119" s="113"/>
      <c r="B119" s="113"/>
      <c r="C119" s="113"/>
      <c r="D119" s="113"/>
      <c r="E119" s="113"/>
      <c r="F119" s="124">
        <f t="shared" si="4"/>
        <v>0.8252063492</v>
      </c>
    </row>
    <row r="120">
      <c r="A120" s="113"/>
      <c r="B120" s="113"/>
      <c r="C120" s="113"/>
      <c r="D120" s="113"/>
      <c r="E120" s="113"/>
      <c r="F120" s="124">
        <f t="shared" si="4"/>
        <v>0</v>
      </c>
    </row>
    <row r="121">
      <c r="A121" s="113"/>
      <c r="B121" s="113"/>
      <c r="C121" s="113"/>
      <c r="D121" s="113"/>
      <c r="E121" s="113"/>
      <c r="F121" s="124">
        <f t="shared" si="4"/>
        <v>1.174407407</v>
      </c>
    </row>
    <row r="122">
      <c r="A122" s="113"/>
      <c r="B122" s="113"/>
      <c r="C122" s="113"/>
      <c r="D122" s="113"/>
      <c r="E122" s="113"/>
      <c r="F122" s="124">
        <f t="shared" si="4"/>
        <v>0</v>
      </c>
    </row>
    <row r="123">
      <c r="A123" s="113"/>
      <c r="B123" s="113"/>
      <c r="C123" s="113"/>
      <c r="D123" s="113"/>
      <c r="E123" s="113"/>
      <c r="F123" s="124">
        <f t="shared" si="4"/>
        <v>0.815542328</v>
      </c>
    </row>
    <row r="124">
      <c r="A124" s="113"/>
      <c r="B124" s="113"/>
      <c r="C124" s="113"/>
      <c r="D124" s="113"/>
      <c r="E124" s="113"/>
      <c r="F124" s="124">
        <f t="shared" si="4"/>
        <v>0</v>
      </c>
    </row>
    <row r="125">
      <c r="A125" s="113"/>
      <c r="B125" s="113"/>
      <c r="C125" s="113"/>
      <c r="D125" s="113"/>
      <c r="E125" s="113"/>
      <c r="F125" s="124">
        <f t="shared" si="4"/>
        <v>1.172671958</v>
      </c>
    </row>
    <row r="126">
      <c r="A126" s="113"/>
      <c r="B126" s="113"/>
      <c r="C126" s="113"/>
      <c r="D126" s="113"/>
      <c r="E126" s="113"/>
      <c r="F126" s="124">
        <f t="shared" si="4"/>
        <v>0.8110846561</v>
      </c>
    </row>
    <row r="127">
      <c r="A127" s="113"/>
      <c r="B127" s="113"/>
      <c r="C127" s="113"/>
      <c r="D127" s="113"/>
      <c r="E127" s="113"/>
      <c r="F127" s="124">
        <f t="shared" si="4"/>
        <v>0.8094285714</v>
      </c>
    </row>
    <row r="128">
      <c r="A128" s="113"/>
      <c r="B128" s="113"/>
      <c r="C128" s="113"/>
      <c r="D128" s="113"/>
      <c r="E128" s="113"/>
      <c r="F128" s="124">
        <f t="shared" si="4"/>
        <v>1.444111111</v>
      </c>
    </row>
    <row r="129">
      <c r="A129" s="113"/>
      <c r="B129" s="113"/>
      <c r="C129" s="113"/>
      <c r="D129" s="113"/>
      <c r="E129" s="113"/>
      <c r="F129" s="124">
        <f t="shared" si="4"/>
        <v>1.120775132</v>
      </c>
    </row>
    <row r="130">
      <c r="A130" s="113"/>
      <c r="B130" s="113"/>
      <c r="C130" s="113"/>
      <c r="D130" s="113"/>
      <c r="E130" s="113"/>
      <c r="F130" s="124">
        <f t="shared" si="4"/>
        <v>0.9715767196</v>
      </c>
    </row>
    <row r="131">
      <c r="A131" s="113"/>
      <c r="B131" s="113"/>
      <c r="C131" s="113"/>
      <c r="D131" s="113"/>
      <c r="E131" s="113"/>
      <c r="F131" s="124">
        <f t="shared" si="4"/>
        <v>1.194775132</v>
      </c>
    </row>
    <row r="132">
      <c r="A132" s="113"/>
      <c r="B132" s="113"/>
      <c r="C132" s="113"/>
      <c r="D132" s="113"/>
      <c r="E132" s="113"/>
      <c r="F132" s="124">
        <f t="shared" si="4"/>
        <v>1.56584127</v>
      </c>
    </row>
    <row r="133">
      <c r="A133" s="113"/>
      <c r="B133" s="113"/>
      <c r="C133" s="113"/>
      <c r="D133" s="113"/>
      <c r="E133" s="113"/>
      <c r="F133" s="124">
        <f t="shared" si="4"/>
        <v>1.163650794</v>
      </c>
    </row>
    <row r="134">
      <c r="A134" s="113"/>
      <c r="B134" s="113"/>
      <c r="C134" s="113"/>
      <c r="D134" s="113"/>
      <c r="E134" s="113"/>
      <c r="F134" s="124">
        <f t="shared" ref="F134:F138" si="5">E76/$G$2</f>
        <v>0.7794497354</v>
      </c>
    </row>
    <row r="135">
      <c r="A135" s="113"/>
      <c r="B135" s="113"/>
      <c r="C135" s="113"/>
      <c r="D135" s="113"/>
      <c r="E135" s="113"/>
      <c r="F135" s="124">
        <f t="shared" si="5"/>
        <v>1.768751323</v>
      </c>
    </row>
    <row r="136">
      <c r="A136" s="113"/>
      <c r="B136" s="113"/>
      <c r="C136" s="113"/>
      <c r="D136" s="113"/>
      <c r="E136" s="113"/>
      <c r="F136" s="124">
        <f t="shared" si="5"/>
        <v>1.128677249</v>
      </c>
    </row>
    <row r="137">
      <c r="A137" s="113"/>
      <c r="B137" s="113"/>
      <c r="C137" s="113"/>
      <c r="D137" s="113"/>
      <c r="E137" s="113"/>
      <c r="F137" s="124">
        <f t="shared" si="5"/>
        <v>1.349047619</v>
      </c>
    </row>
    <row r="138">
      <c r="A138" s="113"/>
      <c r="B138" s="113"/>
      <c r="C138" s="113"/>
      <c r="D138" s="113"/>
      <c r="E138" s="113"/>
      <c r="F138" s="124">
        <f t="shared" si="5"/>
        <v>0.7856428571</v>
      </c>
    </row>
    <row r="139">
      <c r="A139" s="113"/>
      <c r="B139" s="113"/>
      <c r="C139" s="113"/>
      <c r="D139" s="113"/>
      <c r="E139" s="113"/>
    </row>
    <row r="140">
      <c r="A140" s="113"/>
      <c r="B140" s="113"/>
      <c r="C140" s="113"/>
      <c r="D140" s="113"/>
      <c r="E140" s="113"/>
    </row>
    <row r="141">
      <c r="A141" s="113"/>
      <c r="B141" s="113"/>
      <c r="C141" s="113"/>
      <c r="D141" s="113"/>
      <c r="E141" s="113"/>
    </row>
    <row r="142">
      <c r="A142" s="113"/>
      <c r="B142" s="113"/>
      <c r="C142" s="113"/>
      <c r="D142" s="113"/>
      <c r="E142" s="113"/>
    </row>
    <row r="143">
      <c r="A143" s="113"/>
      <c r="B143" s="113"/>
      <c r="C143" s="113"/>
      <c r="D143" s="113"/>
      <c r="E143" s="113"/>
    </row>
    <row r="144">
      <c r="A144" s="113"/>
      <c r="B144" s="113"/>
      <c r="C144" s="113"/>
      <c r="D144" s="113"/>
      <c r="E144" s="113"/>
    </row>
    <row r="145">
      <c r="A145" s="113"/>
      <c r="B145" s="113"/>
      <c r="C145" s="113"/>
      <c r="D145" s="113"/>
      <c r="E145" s="113"/>
    </row>
    <row r="146">
      <c r="A146" s="113"/>
      <c r="B146" s="113"/>
      <c r="C146" s="113"/>
      <c r="D146" s="113"/>
      <c r="E146" s="113"/>
    </row>
    <row r="147">
      <c r="A147" s="113"/>
      <c r="B147" s="113"/>
      <c r="C147" s="113"/>
      <c r="D147" s="113"/>
      <c r="E147" s="113"/>
    </row>
    <row r="148">
      <c r="A148" s="113"/>
      <c r="B148" s="113"/>
      <c r="C148" s="113"/>
      <c r="D148" s="113"/>
      <c r="E148" s="113"/>
    </row>
    <row r="149">
      <c r="A149" s="113"/>
      <c r="B149" s="113"/>
      <c r="C149" s="113"/>
      <c r="D149" s="113"/>
      <c r="E149" s="113"/>
    </row>
    <row r="150">
      <c r="A150" s="113"/>
      <c r="B150" s="113"/>
      <c r="C150" s="113"/>
      <c r="D150" s="113"/>
      <c r="E150" s="113"/>
    </row>
    <row r="151">
      <c r="A151" s="113"/>
      <c r="B151" s="113"/>
      <c r="C151" s="113"/>
      <c r="D151" s="113"/>
      <c r="E151" s="113"/>
    </row>
    <row r="152">
      <c r="A152" s="113"/>
      <c r="B152" s="113"/>
      <c r="C152" s="113"/>
      <c r="D152" s="113"/>
      <c r="E152" s="113"/>
    </row>
    <row r="153">
      <c r="A153" s="113"/>
      <c r="B153" s="113"/>
      <c r="C153" s="113"/>
      <c r="D153" s="113"/>
      <c r="E153" s="113"/>
    </row>
    <row r="154">
      <c r="A154" s="113"/>
      <c r="B154" s="113"/>
      <c r="C154" s="113"/>
      <c r="D154" s="113"/>
      <c r="E154" s="113"/>
    </row>
    <row r="155">
      <c r="A155" s="113"/>
      <c r="B155" s="113"/>
      <c r="C155" s="113"/>
      <c r="D155" s="113"/>
      <c r="E155" s="113"/>
    </row>
    <row r="156">
      <c r="A156" s="113"/>
      <c r="B156" s="113"/>
      <c r="C156" s="113"/>
      <c r="D156" s="113"/>
      <c r="E156" s="113"/>
    </row>
    <row r="157">
      <c r="A157" s="113"/>
      <c r="B157" s="113"/>
      <c r="C157" s="113"/>
      <c r="D157" s="113"/>
      <c r="E157" s="113"/>
    </row>
    <row r="158">
      <c r="A158" s="113"/>
      <c r="B158" s="113"/>
      <c r="C158" s="113"/>
      <c r="D158" s="113"/>
      <c r="E158" s="113"/>
    </row>
    <row r="159">
      <c r="A159" s="113"/>
      <c r="B159" s="113"/>
      <c r="C159" s="113"/>
      <c r="D159" s="113"/>
      <c r="E159" s="113"/>
    </row>
    <row r="160">
      <c r="A160" s="113"/>
      <c r="B160" s="113"/>
      <c r="C160" s="113"/>
      <c r="D160" s="113"/>
      <c r="E160" s="113"/>
    </row>
    <row r="161">
      <c r="A161" s="113"/>
      <c r="B161" s="113"/>
      <c r="C161" s="113"/>
      <c r="D161" s="113"/>
      <c r="E161" s="113"/>
    </row>
    <row r="162">
      <c r="A162" s="113"/>
      <c r="B162" s="113"/>
      <c r="C162" s="113"/>
      <c r="D162" s="113"/>
      <c r="E162" s="113"/>
    </row>
    <row r="163">
      <c r="A163" s="113"/>
      <c r="B163" s="113"/>
      <c r="C163" s="113"/>
      <c r="D163" s="113"/>
      <c r="E163" s="113"/>
    </row>
    <row r="164">
      <c r="A164" s="113"/>
      <c r="B164" s="113"/>
      <c r="C164" s="113"/>
      <c r="D164" s="113"/>
      <c r="E164" s="113"/>
    </row>
    <row r="165">
      <c r="A165" s="113"/>
      <c r="B165" s="113"/>
      <c r="C165" s="113"/>
      <c r="D165" s="113"/>
      <c r="E165" s="113"/>
    </row>
    <row r="166">
      <c r="A166" s="113"/>
      <c r="B166" s="113"/>
      <c r="C166" s="113"/>
      <c r="D166" s="113"/>
      <c r="E166" s="113"/>
    </row>
    <row r="167">
      <c r="A167" s="113"/>
      <c r="B167" s="113"/>
      <c r="C167" s="113"/>
      <c r="D167" s="113"/>
      <c r="E167" s="113"/>
    </row>
    <row r="168">
      <c r="A168" s="113"/>
      <c r="B168" s="113"/>
      <c r="C168" s="113"/>
      <c r="D168" s="113"/>
      <c r="E168" s="113"/>
    </row>
    <row r="169">
      <c r="A169" s="113"/>
      <c r="B169" s="113"/>
      <c r="C169" s="113"/>
      <c r="D169" s="113"/>
      <c r="E169" s="113"/>
    </row>
    <row r="170">
      <c r="A170" s="113"/>
      <c r="B170" s="113"/>
      <c r="C170" s="113"/>
      <c r="D170" s="113"/>
      <c r="E170" s="113"/>
    </row>
    <row r="171">
      <c r="A171" s="113"/>
      <c r="B171" s="113"/>
      <c r="C171" s="113"/>
      <c r="D171" s="113"/>
      <c r="E171" s="113"/>
    </row>
    <row r="172">
      <c r="A172" s="113"/>
      <c r="B172" s="113"/>
      <c r="C172" s="113"/>
      <c r="D172" s="113"/>
      <c r="E172" s="113"/>
    </row>
    <row r="173">
      <c r="A173" s="113"/>
      <c r="B173" s="113"/>
      <c r="C173" s="113"/>
      <c r="D173" s="113"/>
      <c r="E173" s="113"/>
    </row>
    <row r="174">
      <c r="A174" s="113"/>
      <c r="B174" s="113"/>
      <c r="C174" s="113"/>
      <c r="D174" s="113"/>
      <c r="E174" s="113"/>
    </row>
    <row r="175">
      <c r="A175" s="113"/>
      <c r="B175" s="113"/>
      <c r="C175" s="113"/>
      <c r="D175" s="113"/>
      <c r="E175" s="113"/>
    </row>
    <row r="176">
      <c r="A176" s="113"/>
      <c r="B176" s="113"/>
      <c r="C176" s="113"/>
      <c r="D176" s="113"/>
      <c r="E176" s="113"/>
    </row>
    <row r="177">
      <c r="A177" s="113"/>
      <c r="B177" s="113"/>
      <c r="C177" s="113"/>
      <c r="D177" s="113"/>
      <c r="E177" s="113"/>
    </row>
    <row r="178">
      <c r="A178" s="113"/>
      <c r="B178" s="113"/>
      <c r="C178" s="113"/>
      <c r="D178" s="113"/>
      <c r="E178" s="113"/>
    </row>
    <row r="179">
      <c r="A179" s="113"/>
      <c r="B179" s="113"/>
      <c r="C179" s="113"/>
      <c r="D179" s="113"/>
      <c r="E179" s="113"/>
    </row>
    <row r="180">
      <c r="A180" s="113"/>
      <c r="B180" s="113"/>
      <c r="C180" s="113"/>
      <c r="D180" s="113"/>
      <c r="E180" s="113"/>
    </row>
    <row r="181">
      <c r="A181" s="113"/>
      <c r="B181" s="113"/>
      <c r="C181" s="113"/>
      <c r="D181" s="113"/>
      <c r="E181" s="113"/>
    </row>
    <row r="182">
      <c r="A182" s="113"/>
      <c r="B182" s="113"/>
      <c r="C182" s="113"/>
      <c r="D182" s="113"/>
      <c r="E182" s="113"/>
    </row>
    <row r="183">
      <c r="A183" s="113"/>
      <c r="B183" s="113"/>
      <c r="C183" s="113"/>
      <c r="D183" s="113"/>
      <c r="E183" s="113"/>
    </row>
    <row r="184">
      <c r="A184" s="113"/>
      <c r="B184" s="113"/>
      <c r="C184" s="113"/>
      <c r="D184" s="113"/>
      <c r="E184" s="113"/>
    </row>
    <row r="185">
      <c r="A185" s="113"/>
      <c r="B185" s="113"/>
      <c r="C185" s="113"/>
      <c r="D185" s="113"/>
      <c r="E185" s="113"/>
    </row>
    <row r="186">
      <c r="A186" s="113"/>
      <c r="B186" s="113"/>
      <c r="C186" s="113"/>
      <c r="D186" s="113"/>
      <c r="E186" s="113"/>
    </row>
    <row r="187">
      <c r="A187" s="113"/>
      <c r="B187" s="113"/>
      <c r="C187" s="113"/>
      <c r="D187" s="113"/>
      <c r="E187" s="113"/>
    </row>
    <row r="188">
      <c r="A188" s="113"/>
      <c r="B188" s="113"/>
      <c r="C188" s="113"/>
      <c r="D188" s="113"/>
      <c r="E188" s="113"/>
    </row>
    <row r="189">
      <c r="A189" s="113"/>
      <c r="B189" s="113"/>
      <c r="C189" s="113"/>
      <c r="D189" s="113"/>
      <c r="E189" s="113"/>
    </row>
    <row r="190">
      <c r="A190" s="113"/>
      <c r="B190" s="113"/>
      <c r="C190" s="113"/>
      <c r="D190" s="113"/>
      <c r="E190" s="113"/>
    </row>
    <row r="191">
      <c r="A191" s="113"/>
      <c r="B191" s="113"/>
      <c r="C191" s="113"/>
      <c r="D191" s="113"/>
      <c r="E191" s="113"/>
    </row>
    <row r="192">
      <c r="A192" s="113"/>
      <c r="B192" s="113"/>
      <c r="C192" s="113"/>
      <c r="D192" s="113"/>
      <c r="E192" s="113"/>
    </row>
    <row r="193">
      <c r="A193" s="113"/>
      <c r="B193" s="113"/>
      <c r="C193" s="113"/>
      <c r="D193" s="113"/>
      <c r="E193" s="113"/>
    </row>
    <row r="194">
      <c r="A194" s="113"/>
      <c r="B194" s="113"/>
      <c r="C194" s="113"/>
      <c r="D194" s="113"/>
      <c r="E194" s="113"/>
    </row>
    <row r="195">
      <c r="A195" s="113"/>
      <c r="B195" s="113"/>
      <c r="C195" s="113"/>
      <c r="D195" s="113"/>
      <c r="E195" s="113"/>
    </row>
    <row r="196">
      <c r="A196" s="113"/>
      <c r="B196" s="113"/>
      <c r="C196" s="113"/>
      <c r="D196" s="113"/>
      <c r="E196" s="113"/>
    </row>
    <row r="197">
      <c r="A197" s="113"/>
      <c r="B197" s="113"/>
      <c r="C197" s="113"/>
      <c r="D197" s="113"/>
      <c r="E197" s="113"/>
    </row>
    <row r="198">
      <c r="A198" s="113"/>
      <c r="B198" s="113"/>
      <c r="C198" s="113"/>
      <c r="D198" s="113"/>
      <c r="E198" s="113"/>
    </row>
    <row r="199">
      <c r="A199" s="113"/>
      <c r="B199" s="113"/>
      <c r="C199" s="113"/>
      <c r="D199" s="113"/>
      <c r="E199" s="113"/>
    </row>
    <row r="200">
      <c r="A200" s="113"/>
      <c r="B200" s="113"/>
      <c r="C200" s="113"/>
      <c r="D200" s="113"/>
      <c r="E200" s="113"/>
    </row>
    <row r="201">
      <c r="A201" s="113"/>
      <c r="B201" s="113"/>
      <c r="C201" s="113"/>
      <c r="D201" s="113"/>
      <c r="E201" s="113"/>
    </row>
    <row r="202">
      <c r="A202" s="113"/>
      <c r="B202" s="113"/>
      <c r="C202" s="113"/>
      <c r="D202" s="113"/>
      <c r="E202" s="113"/>
    </row>
    <row r="203">
      <c r="A203" s="113"/>
      <c r="B203" s="113"/>
      <c r="C203" s="113"/>
      <c r="D203" s="113"/>
      <c r="E203" s="113"/>
    </row>
    <row r="204">
      <c r="A204" s="113"/>
      <c r="B204" s="113"/>
      <c r="C204" s="113"/>
      <c r="D204" s="113"/>
      <c r="E204" s="113"/>
    </row>
    <row r="205">
      <c r="A205" s="113"/>
      <c r="B205" s="113"/>
      <c r="C205" s="113"/>
      <c r="D205" s="113"/>
      <c r="E205" s="113"/>
    </row>
    <row r="206">
      <c r="A206" s="113"/>
      <c r="B206" s="113"/>
      <c r="C206" s="113"/>
      <c r="D206" s="113"/>
      <c r="E206" s="113"/>
    </row>
    <row r="207">
      <c r="A207" s="113"/>
      <c r="B207" s="113"/>
      <c r="C207" s="113"/>
      <c r="D207" s="113"/>
      <c r="E207" s="113"/>
    </row>
    <row r="208">
      <c r="A208" s="113"/>
      <c r="B208" s="113"/>
      <c r="C208" s="113"/>
      <c r="D208" s="113"/>
      <c r="E208" s="113"/>
    </row>
    <row r="209">
      <c r="A209" s="113"/>
      <c r="B209" s="113"/>
      <c r="C209" s="113"/>
      <c r="D209" s="113"/>
      <c r="E209" s="113"/>
    </row>
    <row r="210">
      <c r="A210" s="113"/>
      <c r="B210" s="113"/>
      <c r="C210" s="113"/>
      <c r="D210" s="113"/>
      <c r="E210" s="113"/>
    </row>
    <row r="211">
      <c r="A211" s="113"/>
      <c r="B211" s="113"/>
      <c r="C211" s="113"/>
      <c r="D211" s="113"/>
      <c r="E211" s="113"/>
    </row>
    <row r="212">
      <c r="A212" s="113"/>
      <c r="B212" s="113"/>
      <c r="C212" s="113"/>
      <c r="D212" s="113"/>
      <c r="E212" s="113"/>
    </row>
    <row r="213">
      <c r="A213" s="113"/>
      <c r="B213" s="113"/>
      <c r="C213" s="113"/>
      <c r="D213" s="113"/>
      <c r="E213" s="113"/>
    </row>
    <row r="214">
      <c r="A214" s="113"/>
      <c r="B214" s="113"/>
      <c r="C214" s="113"/>
      <c r="D214" s="113"/>
      <c r="E214" s="113"/>
    </row>
    <row r="215">
      <c r="A215" s="113"/>
      <c r="B215" s="113"/>
      <c r="C215" s="113"/>
      <c r="D215" s="113"/>
      <c r="E215" s="113"/>
    </row>
    <row r="216">
      <c r="A216" s="113"/>
      <c r="B216" s="113"/>
      <c r="C216" s="113"/>
      <c r="D216" s="113"/>
      <c r="E216" s="113"/>
    </row>
    <row r="217">
      <c r="A217" s="113"/>
      <c r="B217" s="113"/>
      <c r="C217" s="113"/>
      <c r="D217" s="113"/>
      <c r="E217" s="113"/>
    </row>
    <row r="218">
      <c r="A218" s="113"/>
      <c r="B218" s="113"/>
      <c r="C218" s="113"/>
      <c r="D218" s="113"/>
      <c r="E218" s="113"/>
    </row>
    <row r="219">
      <c r="A219" s="113"/>
      <c r="B219" s="113"/>
      <c r="C219" s="113"/>
      <c r="D219" s="113"/>
      <c r="E219" s="113"/>
    </row>
    <row r="220">
      <c r="A220" s="113"/>
      <c r="B220" s="113"/>
      <c r="C220" s="113"/>
      <c r="D220" s="113"/>
      <c r="E220" s="113"/>
    </row>
    <row r="221">
      <c r="A221" s="113"/>
      <c r="B221" s="113"/>
      <c r="C221" s="113"/>
      <c r="D221" s="113"/>
      <c r="E221" s="113"/>
    </row>
    <row r="222">
      <c r="A222" s="113"/>
      <c r="B222" s="113"/>
      <c r="C222" s="113"/>
      <c r="D222" s="113"/>
      <c r="E222" s="113"/>
    </row>
    <row r="223">
      <c r="A223" s="113"/>
      <c r="B223" s="113"/>
      <c r="C223" s="113"/>
      <c r="D223" s="113"/>
      <c r="E223" s="113"/>
    </row>
    <row r="224">
      <c r="A224" s="113"/>
      <c r="B224" s="113"/>
      <c r="C224" s="113"/>
      <c r="D224" s="113"/>
      <c r="E224" s="113"/>
    </row>
    <row r="225">
      <c r="A225" s="113"/>
      <c r="B225" s="113"/>
      <c r="C225" s="113"/>
      <c r="D225" s="113"/>
      <c r="E225" s="113"/>
    </row>
    <row r="226">
      <c r="A226" s="113"/>
      <c r="B226" s="113"/>
      <c r="C226" s="113"/>
      <c r="D226" s="113"/>
      <c r="E226" s="113"/>
    </row>
    <row r="227">
      <c r="A227" s="113"/>
      <c r="B227" s="113"/>
      <c r="C227" s="113"/>
      <c r="D227" s="113"/>
      <c r="E227" s="113"/>
    </row>
    <row r="228">
      <c r="A228" s="113"/>
      <c r="B228" s="113"/>
      <c r="C228" s="113"/>
      <c r="D228" s="113"/>
      <c r="E228" s="113"/>
    </row>
    <row r="229">
      <c r="A229" s="113"/>
      <c r="B229" s="113"/>
      <c r="C229" s="113"/>
      <c r="D229" s="113"/>
      <c r="E229" s="113"/>
    </row>
    <row r="230">
      <c r="A230" s="113"/>
      <c r="B230" s="113"/>
      <c r="C230" s="113"/>
      <c r="D230" s="113"/>
      <c r="E230" s="113"/>
    </row>
    <row r="231">
      <c r="A231" s="113"/>
      <c r="B231" s="113"/>
      <c r="C231" s="113"/>
      <c r="D231" s="113"/>
      <c r="E231" s="113"/>
    </row>
    <row r="232">
      <c r="A232" s="113"/>
      <c r="B232" s="113"/>
      <c r="C232" s="113"/>
      <c r="D232" s="113"/>
      <c r="E232" s="113"/>
    </row>
    <row r="233">
      <c r="A233" s="113"/>
      <c r="B233" s="113"/>
      <c r="C233" s="113"/>
      <c r="D233" s="113"/>
      <c r="E233" s="113"/>
    </row>
    <row r="234">
      <c r="A234" s="113"/>
      <c r="B234" s="113"/>
      <c r="C234" s="113"/>
      <c r="D234" s="113"/>
      <c r="E234" s="113"/>
    </row>
    <row r="235">
      <c r="A235" s="113"/>
      <c r="B235" s="113"/>
      <c r="C235" s="113"/>
      <c r="D235" s="113"/>
      <c r="E235" s="113"/>
    </row>
    <row r="236">
      <c r="A236" s="113"/>
      <c r="B236" s="113"/>
      <c r="C236" s="113"/>
      <c r="D236" s="113"/>
      <c r="E236" s="113"/>
    </row>
    <row r="237">
      <c r="A237" s="113"/>
      <c r="B237" s="113"/>
      <c r="C237" s="113"/>
      <c r="D237" s="113"/>
      <c r="E237" s="113"/>
    </row>
    <row r="238">
      <c r="A238" s="113"/>
      <c r="B238" s="113"/>
      <c r="C238" s="113"/>
      <c r="D238" s="113"/>
      <c r="E238" s="113"/>
    </row>
    <row r="239">
      <c r="A239" s="113"/>
      <c r="B239" s="113"/>
      <c r="C239" s="113"/>
      <c r="D239" s="113"/>
      <c r="E239" s="113"/>
    </row>
    <row r="240">
      <c r="A240" s="113"/>
      <c r="B240" s="113"/>
      <c r="C240" s="113"/>
      <c r="D240" s="113"/>
      <c r="E240" s="113"/>
    </row>
    <row r="241">
      <c r="A241" s="113"/>
      <c r="B241" s="113"/>
      <c r="C241" s="113"/>
      <c r="D241" s="113"/>
      <c r="E241" s="113"/>
    </row>
    <row r="242">
      <c r="A242" s="113"/>
      <c r="B242" s="113"/>
      <c r="C242" s="113"/>
      <c r="D242" s="113"/>
      <c r="E242" s="113"/>
    </row>
    <row r="243">
      <c r="A243" s="113"/>
      <c r="B243" s="113"/>
      <c r="C243" s="113"/>
      <c r="D243" s="113"/>
      <c r="E243" s="113"/>
    </row>
    <row r="244">
      <c r="A244" s="113"/>
      <c r="B244" s="113"/>
      <c r="C244" s="113"/>
      <c r="D244" s="113"/>
      <c r="E244" s="113"/>
    </row>
    <row r="245">
      <c r="A245" s="113"/>
      <c r="B245" s="113"/>
      <c r="C245" s="113"/>
      <c r="D245" s="113"/>
      <c r="E245" s="113"/>
    </row>
    <row r="246">
      <c r="A246" s="113"/>
      <c r="B246" s="113"/>
      <c r="C246" s="113"/>
      <c r="D246" s="113"/>
      <c r="E246" s="113"/>
    </row>
    <row r="247">
      <c r="A247" s="113"/>
      <c r="B247" s="113"/>
      <c r="C247" s="113"/>
      <c r="D247" s="113"/>
      <c r="E247" s="113"/>
    </row>
    <row r="248">
      <c r="A248" s="113"/>
      <c r="B248" s="113"/>
      <c r="C248" s="113"/>
      <c r="D248" s="113"/>
      <c r="E248" s="113"/>
    </row>
    <row r="249">
      <c r="A249" s="113"/>
      <c r="B249" s="113"/>
      <c r="C249" s="113"/>
      <c r="D249" s="113"/>
      <c r="E249" s="113"/>
    </row>
    <row r="250">
      <c r="A250" s="113"/>
      <c r="B250" s="113"/>
      <c r="C250" s="113"/>
      <c r="D250" s="113"/>
      <c r="E250" s="113"/>
    </row>
    <row r="251">
      <c r="A251" s="113"/>
      <c r="B251" s="113"/>
      <c r="C251" s="113"/>
      <c r="D251" s="113"/>
      <c r="E251" s="113"/>
    </row>
    <row r="252">
      <c r="A252" s="113"/>
      <c r="B252" s="113"/>
      <c r="C252" s="113"/>
      <c r="D252" s="113"/>
      <c r="E252" s="113"/>
    </row>
    <row r="253">
      <c r="A253" s="113"/>
      <c r="B253" s="113"/>
      <c r="C253" s="113"/>
      <c r="D253" s="113"/>
      <c r="E253" s="113"/>
    </row>
    <row r="254">
      <c r="A254" s="113"/>
      <c r="B254" s="113"/>
      <c r="C254" s="113"/>
      <c r="D254" s="113"/>
      <c r="E254" s="113"/>
    </row>
    <row r="255">
      <c r="A255" s="113"/>
      <c r="B255" s="113"/>
      <c r="C255" s="113"/>
      <c r="D255" s="113"/>
      <c r="E255" s="113"/>
    </row>
    <row r="256">
      <c r="A256" s="113"/>
      <c r="B256" s="113"/>
      <c r="C256" s="113"/>
      <c r="D256" s="113"/>
      <c r="E256" s="113"/>
    </row>
    <row r="257">
      <c r="A257" s="113"/>
      <c r="B257" s="113"/>
      <c r="C257" s="113"/>
      <c r="D257" s="113"/>
      <c r="E257" s="113"/>
    </row>
    <row r="258">
      <c r="A258" s="113"/>
      <c r="B258" s="113"/>
      <c r="C258" s="113"/>
      <c r="D258" s="113"/>
      <c r="E258" s="113"/>
    </row>
    <row r="259">
      <c r="A259" s="113"/>
      <c r="B259" s="113"/>
      <c r="C259" s="113"/>
      <c r="D259" s="113"/>
      <c r="E259" s="113"/>
    </row>
    <row r="260">
      <c r="A260" s="113"/>
      <c r="B260" s="113"/>
      <c r="C260" s="113"/>
      <c r="D260" s="113"/>
      <c r="E260" s="113"/>
    </row>
    <row r="261">
      <c r="A261" s="113"/>
      <c r="B261" s="113"/>
      <c r="C261" s="113"/>
      <c r="D261" s="113"/>
      <c r="E261" s="113"/>
    </row>
    <row r="262">
      <c r="A262" s="113"/>
      <c r="B262" s="113"/>
      <c r="C262" s="113"/>
      <c r="D262" s="113"/>
      <c r="E262" s="113"/>
    </row>
    <row r="263">
      <c r="A263" s="113"/>
      <c r="B263" s="113"/>
      <c r="C263" s="113"/>
      <c r="D263" s="113"/>
      <c r="E263" s="113"/>
    </row>
    <row r="264">
      <c r="A264" s="113"/>
      <c r="B264" s="113"/>
      <c r="C264" s="113"/>
      <c r="D264" s="113"/>
      <c r="E264" s="113"/>
    </row>
    <row r="265">
      <c r="A265" s="113"/>
      <c r="B265" s="113"/>
      <c r="C265" s="113"/>
      <c r="D265" s="113"/>
      <c r="E265" s="113"/>
    </row>
    <row r="266">
      <c r="A266" s="113"/>
      <c r="B266" s="113"/>
      <c r="C266" s="113"/>
      <c r="D266" s="113"/>
      <c r="E266" s="113"/>
    </row>
    <row r="267">
      <c r="A267" s="113"/>
      <c r="B267" s="113"/>
      <c r="C267" s="113"/>
      <c r="D267" s="113"/>
      <c r="E267" s="113"/>
    </row>
    <row r="268">
      <c r="A268" s="113"/>
      <c r="B268" s="113"/>
      <c r="C268" s="113"/>
      <c r="D268" s="113"/>
      <c r="E268" s="113"/>
    </row>
    <row r="269">
      <c r="A269" s="113"/>
      <c r="B269" s="113"/>
      <c r="C269" s="113"/>
      <c r="D269" s="113"/>
      <c r="E269" s="113"/>
    </row>
    <row r="270">
      <c r="A270" s="113"/>
      <c r="B270" s="113"/>
      <c r="C270" s="113"/>
      <c r="D270" s="113"/>
      <c r="E270" s="113"/>
    </row>
    <row r="271">
      <c r="A271" s="113"/>
      <c r="B271" s="113"/>
      <c r="C271" s="113"/>
      <c r="D271" s="113"/>
      <c r="E271" s="113"/>
    </row>
    <row r="272">
      <c r="A272" s="113"/>
      <c r="B272" s="113"/>
      <c r="C272" s="113"/>
      <c r="D272" s="113"/>
      <c r="E272" s="113"/>
    </row>
    <row r="273">
      <c r="A273" s="113"/>
      <c r="B273" s="113"/>
      <c r="C273" s="113"/>
      <c r="D273" s="113"/>
      <c r="E273" s="113"/>
    </row>
    <row r="274">
      <c r="A274" s="113"/>
      <c r="B274" s="113"/>
      <c r="C274" s="113"/>
      <c r="D274" s="113"/>
      <c r="E274" s="113"/>
    </row>
    <row r="275">
      <c r="A275" s="113"/>
      <c r="B275" s="113"/>
      <c r="C275" s="113"/>
      <c r="D275" s="113"/>
      <c r="E275" s="113"/>
    </row>
    <row r="276">
      <c r="A276" s="113"/>
      <c r="B276" s="113"/>
      <c r="C276" s="113"/>
      <c r="D276" s="113"/>
      <c r="E276" s="113"/>
    </row>
    <row r="277">
      <c r="A277" s="113"/>
      <c r="B277" s="113"/>
      <c r="C277" s="113"/>
      <c r="D277" s="113"/>
      <c r="E277" s="113"/>
    </row>
    <row r="278">
      <c r="A278" s="113"/>
      <c r="B278" s="113"/>
      <c r="C278" s="113"/>
      <c r="D278" s="113"/>
      <c r="E278" s="113"/>
    </row>
    <row r="279">
      <c r="A279" s="113"/>
      <c r="B279" s="113"/>
      <c r="C279" s="113"/>
      <c r="D279" s="113"/>
      <c r="E279" s="113"/>
    </row>
    <row r="280">
      <c r="A280" s="113"/>
      <c r="B280" s="113"/>
      <c r="C280" s="113"/>
      <c r="D280" s="113"/>
      <c r="E280" s="113"/>
    </row>
    <row r="281">
      <c r="A281" s="113"/>
      <c r="B281" s="113"/>
      <c r="C281" s="113"/>
      <c r="D281" s="113"/>
      <c r="E281" s="113"/>
    </row>
    <row r="282">
      <c r="A282" s="113"/>
      <c r="B282" s="113"/>
      <c r="C282" s="113"/>
      <c r="D282" s="113"/>
      <c r="E282" s="113"/>
    </row>
    <row r="283">
      <c r="A283" s="113"/>
      <c r="B283" s="113"/>
      <c r="C283" s="113"/>
      <c r="D283" s="113"/>
      <c r="E283" s="113"/>
    </row>
    <row r="284">
      <c r="A284" s="113"/>
      <c r="B284" s="113"/>
      <c r="C284" s="113"/>
      <c r="D284" s="113"/>
      <c r="E284" s="113"/>
    </row>
    <row r="285">
      <c r="A285" s="113"/>
      <c r="B285" s="113"/>
      <c r="C285" s="113"/>
      <c r="D285" s="113"/>
      <c r="E285" s="113"/>
    </row>
    <row r="286">
      <c r="A286" s="113"/>
      <c r="B286" s="113"/>
      <c r="C286" s="113"/>
      <c r="D286" s="113"/>
      <c r="E286" s="113"/>
    </row>
    <row r="287">
      <c r="A287" s="113"/>
      <c r="B287" s="113"/>
      <c r="C287" s="113"/>
      <c r="D287" s="113"/>
      <c r="E287" s="113"/>
    </row>
    <row r="288">
      <c r="A288" s="113"/>
      <c r="B288" s="113"/>
      <c r="C288" s="113"/>
      <c r="D288" s="113"/>
      <c r="E288" s="113"/>
    </row>
    <row r="289">
      <c r="A289" s="113"/>
      <c r="B289" s="113"/>
      <c r="C289" s="113"/>
      <c r="D289" s="113"/>
      <c r="E289" s="113"/>
    </row>
    <row r="290">
      <c r="A290" s="113"/>
      <c r="B290" s="113"/>
      <c r="C290" s="113"/>
      <c r="D290" s="113"/>
      <c r="E290" s="113"/>
    </row>
    <row r="291">
      <c r="A291" s="113"/>
      <c r="B291" s="113"/>
      <c r="C291" s="113"/>
      <c r="D291" s="113"/>
      <c r="E291" s="113"/>
    </row>
    <row r="292">
      <c r="A292" s="113"/>
      <c r="B292" s="113"/>
      <c r="C292" s="113"/>
      <c r="D292" s="113"/>
      <c r="E292" s="113"/>
    </row>
    <row r="293">
      <c r="A293" s="113"/>
      <c r="B293" s="113"/>
      <c r="C293" s="113"/>
      <c r="D293" s="113"/>
      <c r="E293" s="113"/>
    </row>
    <row r="294">
      <c r="A294" s="113"/>
      <c r="B294" s="113"/>
      <c r="C294" s="113"/>
      <c r="D294" s="113"/>
      <c r="E294" s="113"/>
    </row>
    <row r="295">
      <c r="A295" s="113"/>
      <c r="B295" s="113"/>
      <c r="C295" s="113"/>
      <c r="D295" s="113"/>
      <c r="E295" s="113"/>
    </row>
    <row r="296">
      <c r="A296" s="113"/>
      <c r="B296" s="113"/>
      <c r="C296" s="113"/>
      <c r="D296" s="113"/>
      <c r="E296" s="113"/>
    </row>
    <row r="297">
      <c r="A297" s="113"/>
      <c r="B297" s="113"/>
      <c r="C297" s="113"/>
      <c r="D297" s="113"/>
      <c r="E297" s="113"/>
    </row>
    <row r="298">
      <c r="A298" s="113"/>
      <c r="B298" s="113"/>
      <c r="C298" s="113"/>
      <c r="D298" s="113"/>
      <c r="E298" s="113"/>
    </row>
    <row r="299">
      <c r="A299" s="113"/>
      <c r="B299" s="113"/>
      <c r="C299" s="113"/>
      <c r="D299" s="113"/>
      <c r="E299" s="113"/>
    </row>
    <row r="300">
      <c r="A300" s="113"/>
      <c r="B300" s="113"/>
      <c r="C300" s="113"/>
      <c r="D300" s="113"/>
      <c r="E300" s="113"/>
    </row>
    <row r="301">
      <c r="A301" s="113"/>
      <c r="B301" s="113"/>
      <c r="C301" s="113"/>
      <c r="D301" s="113"/>
      <c r="E301" s="113"/>
    </row>
    <row r="302">
      <c r="A302" s="113"/>
      <c r="B302" s="113"/>
      <c r="C302" s="113"/>
      <c r="D302" s="113"/>
      <c r="E302" s="113"/>
    </row>
    <row r="303">
      <c r="A303" s="113"/>
      <c r="B303" s="113"/>
      <c r="C303" s="113"/>
      <c r="D303" s="113"/>
      <c r="E303" s="113"/>
    </row>
    <row r="304">
      <c r="A304" s="113"/>
      <c r="B304" s="113"/>
      <c r="C304" s="113"/>
      <c r="D304" s="113"/>
      <c r="E304" s="113"/>
    </row>
    <row r="305">
      <c r="A305" s="113"/>
      <c r="B305" s="113"/>
      <c r="C305" s="113"/>
      <c r="D305" s="113"/>
      <c r="E305" s="113"/>
    </row>
    <row r="306">
      <c r="A306" s="113"/>
      <c r="B306" s="113"/>
      <c r="C306" s="113"/>
      <c r="D306" s="113"/>
      <c r="E306" s="113"/>
    </row>
    <row r="307">
      <c r="A307" s="113"/>
      <c r="B307" s="113"/>
      <c r="C307" s="113"/>
      <c r="D307" s="113"/>
      <c r="E307" s="113"/>
    </row>
    <row r="308">
      <c r="A308" s="113"/>
      <c r="B308" s="113"/>
      <c r="C308" s="113"/>
      <c r="D308" s="113"/>
      <c r="E308" s="113"/>
    </row>
    <row r="309">
      <c r="A309" s="113"/>
      <c r="B309" s="113"/>
      <c r="C309" s="113"/>
      <c r="D309" s="113"/>
      <c r="E309" s="113"/>
    </row>
    <row r="310">
      <c r="A310" s="113"/>
      <c r="B310" s="113"/>
      <c r="C310" s="113"/>
      <c r="D310" s="113"/>
      <c r="E310" s="113"/>
    </row>
    <row r="311">
      <c r="A311" s="113"/>
      <c r="B311" s="113"/>
      <c r="C311" s="113"/>
      <c r="D311" s="113"/>
      <c r="E311" s="113"/>
    </row>
    <row r="312">
      <c r="A312" s="113"/>
      <c r="B312" s="113"/>
      <c r="C312" s="113"/>
      <c r="D312" s="113"/>
      <c r="E312" s="113"/>
    </row>
    <row r="313">
      <c r="A313" s="113"/>
      <c r="B313" s="113"/>
      <c r="C313" s="113"/>
      <c r="D313" s="113"/>
      <c r="E313" s="113"/>
    </row>
    <row r="314">
      <c r="A314" s="113"/>
      <c r="B314" s="113"/>
      <c r="C314" s="113"/>
      <c r="D314" s="113"/>
      <c r="E314" s="113"/>
    </row>
    <row r="315">
      <c r="A315" s="113"/>
      <c r="B315" s="113"/>
      <c r="C315" s="113"/>
      <c r="D315" s="113"/>
      <c r="E315" s="113"/>
    </row>
    <row r="316">
      <c r="A316" s="113"/>
      <c r="B316" s="113"/>
      <c r="C316" s="113"/>
      <c r="D316" s="113"/>
      <c r="E316" s="113"/>
    </row>
    <row r="317">
      <c r="A317" s="113"/>
      <c r="B317" s="113"/>
      <c r="C317" s="113"/>
      <c r="D317" s="113"/>
      <c r="E317" s="113"/>
    </row>
    <row r="318">
      <c r="A318" s="113"/>
      <c r="B318" s="113"/>
      <c r="C318" s="113"/>
      <c r="D318" s="113"/>
      <c r="E318" s="113"/>
    </row>
    <row r="319">
      <c r="A319" s="113"/>
      <c r="B319" s="113"/>
      <c r="C319" s="113"/>
      <c r="D319" s="113"/>
      <c r="E319" s="113"/>
    </row>
    <row r="320">
      <c r="A320" s="113"/>
      <c r="B320" s="113"/>
      <c r="C320" s="113"/>
      <c r="D320" s="113"/>
      <c r="E320" s="113"/>
    </row>
    <row r="321">
      <c r="A321" s="113"/>
      <c r="B321" s="113"/>
      <c r="C321" s="113"/>
      <c r="D321" s="113"/>
      <c r="E321" s="113"/>
    </row>
    <row r="322">
      <c r="A322" s="113"/>
      <c r="B322" s="113"/>
      <c r="C322" s="113"/>
      <c r="D322" s="113"/>
      <c r="E322" s="113"/>
    </row>
    <row r="323">
      <c r="A323" s="113"/>
      <c r="B323" s="113"/>
      <c r="C323" s="113"/>
      <c r="D323" s="113"/>
      <c r="E323" s="113"/>
    </row>
    <row r="324">
      <c r="A324" s="113"/>
      <c r="B324" s="113"/>
      <c r="C324" s="113"/>
      <c r="D324" s="113"/>
      <c r="E324" s="113"/>
    </row>
    <row r="325">
      <c r="A325" s="113"/>
      <c r="B325" s="113"/>
      <c r="C325" s="113"/>
      <c r="D325" s="113"/>
      <c r="E325" s="113"/>
    </row>
    <row r="326">
      <c r="A326" s="113"/>
      <c r="B326" s="113"/>
      <c r="C326" s="113"/>
      <c r="D326" s="113"/>
      <c r="E326" s="113"/>
    </row>
    <row r="327">
      <c r="A327" s="113"/>
      <c r="B327" s="113"/>
      <c r="C327" s="113"/>
      <c r="D327" s="113"/>
      <c r="E327" s="113"/>
    </row>
    <row r="328">
      <c r="A328" s="113"/>
      <c r="B328" s="113"/>
      <c r="C328" s="113"/>
      <c r="D328" s="113"/>
      <c r="E328" s="113"/>
    </row>
    <row r="329">
      <c r="A329" s="113"/>
      <c r="B329" s="113"/>
      <c r="C329" s="113"/>
      <c r="D329" s="113"/>
      <c r="E329" s="113"/>
    </row>
    <row r="330">
      <c r="A330" s="113"/>
      <c r="B330" s="113"/>
      <c r="C330" s="113"/>
      <c r="D330" s="113"/>
      <c r="E330" s="113"/>
    </row>
    <row r="331">
      <c r="A331" s="113"/>
      <c r="B331" s="113"/>
      <c r="C331" s="113"/>
      <c r="D331" s="113"/>
      <c r="E331" s="113"/>
    </row>
    <row r="332">
      <c r="A332" s="113"/>
      <c r="B332" s="113"/>
      <c r="C332" s="113"/>
      <c r="D332" s="113"/>
      <c r="E332" s="113"/>
    </row>
    <row r="333">
      <c r="A333" s="113"/>
      <c r="B333" s="113"/>
      <c r="C333" s="113"/>
      <c r="D333" s="113"/>
      <c r="E333" s="113"/>
    </row>
    <row r="334">
      <c r="A334" s="113"/>
      <c r="B334" s="113"/>
      <c r="C334" s="113"/>
      <c r="D334" s="113"/>
      <c r="E334" s="113"/>
    </row>
    <row r="335">
      <c r="A335" s="113"/>
      <c r="B335" s="113"/>
      <c r="C335" s="113"/>
      <c r="D335" s="113"/>
      <c r="E335" s="113"/>
    </row>
    <row r="336">
      <c r="A336" s="113"/>
      <c r="B336" s="113"/>
      <c r="C336" s="113"/>
      <c r="D336" s="113"/>
      <c r="E336" s="113"/>
    </row>
    <row r="337">
      <c r="A337" s="113"/>
      <c r="B337" s="113"/>
      <c r="C337" s="113"/>
      <c r="D337" s="113"/>
      <c r="E337" s="113"/>
    </row>
    <row r="338">
      <c r="A338" s="113"/>
      <c r="B338" s="113"/>
      <c r="C338" s="113"/>
      <c r="D338" s="113"/>
      <c r="E338" s="113"/>
    </row>
    <row r="339">
      <c r="A339" s="113"/>
      <c r="B339" s="113"/>
      <c r="C339" s="113"/>
      <c r="D339" s="113"/>
      <c r="E339" s="113"/>
    </row>
    <row r="340">
      <c r="A340" s="113"/>
      <c r="B340" s="113"/>
      <c r="C340" s="113"/>
      <c r="D340" s="113"/>
      <c r="E340" s="113"/>
    </row>
    <row r="341">
      <c r="A341" s="113"/>
      <c r="B341" s="113"/>
      <c r="C341" s="113"/>
      <c r="D341" s="113"/>
      <c r="E341" s="113"/>
    </row>
    <row r="342">
      <c r="A342" s="113"/>
      <c r="B342" s="113"/>
      <c r="C342" s="113"/>
      <c r="D342" s="113"/>
      <c r="E342" s="113"/>
    </row>
    <row r="343">
      <c r="A343" s="113"/>
      <c r="B343" s="113"/>
      <c r="C343" s="113"/>
      <c r="D343" s="113"/>
      <c r="E343" s="113"/>
    </row>
    <row r="344">
      <c r="A344" s="113"/>
      <c r="B344" s="113"/>
      <c r="C344" s="113"/>
      <c r="D344" s="113"/>
      <c r="E344" s="113"/>
    </row>
    <row r="345">
      <c r="A345" s="113"/>
      <c r="B345" s="113"/>
      <c r="C345" s="113"/>
      <c r="D345" s="113"/>
      <c r="E345" s="113"/>
    </row>
    <row r="346">
      <c r="A346" s="113"/>
      <c r="B346" s="113"/>
      <c r="C346" s="113"/>
      <c r="D346" s="113"/>
      <c r="E346" s="113"/>
    </row>
    <row r="347">
      <c r="A347" s="113"/>
      <c r="B347" s="113"/>
      <c r="C347" s="113"/>
      <c r="D347" s="113"/>
      <c r="E347" s="113"/>
    </row>
    <row r="348">
      <c r="A348" s="113"/>
      <c r="B348" s="113"/>
      <c r="C348" s="113"/>
      <c r="D348" s="113"/>
      <c r="E348" s="113"/>
    </row>
    <row r="349">
      <c r="A349" s="113"/>
      <c r="B349" s="113"/>
      <c r="C349" s="113"/>
      <c r="D349" s="113"/>
      <c r="E349" s="113"/>
    </row>
    <row r="350">
      <c r="A350" s="113"/>
      <c r="B350" s="113"/>
      <c r="C350" s="113"/>
      <c r="D350" s="113"/>
      <c r="E350" s="113"/>
    </row>
    <row r="351">
      <c r="A351" s="113"/>
      <c r="B351" s="113"/>
      <c r="C351" s="113"/>
      <c r="D351" s="113"/>
      <c r="E351" s="113"/>
    </row>
    <row r="352">
      <c r="A352" s="113"/>
      <c r="B352" s="113"/>
      <c r="C352" s="113"/>
      <c r="D352" s="113"/>
      <c r="E352" s="113"/>
    </row>
    <row r="353">
      <c r="A353" s="113"/>
      <c r="B353" s="113"/>
      <c r="C353" s="113"/>
      <c r="D353" s="113"/>
      <c r="E353" s="113"/>
    </row>
    <row r="354">
      <c r="A354" s="113"/>
      <c r="B354" s="113"/>
      <c r="C354" s="113"/>
      <c r="D354" s="113"/>
      <c r="E354" s="113"/>
    </row>
    <row r="355">
      <c r="A355" s="113"/>
      <c r="B355" s="113"/>
      <c r="C355" s="113"/>
      <c r="D355" s="113"/>
      <c r="E355" s="113"/>
    </row>
    <row r="356">
      <c r="A356" s="113"/>
      <c r="B356" s="113"/>
      <c r="C356" s="113"/>
      <c r="D356" s="113"/>
      <c r="E356" s="113"/>
    </row>
    <row r="357">
      <c r="A357" s="113"/>
      <c r="B357" s="113"/>
      <c r="C357" s="113"/>
      <c r="D357" s="113"/>
      <c r="E357" s="113"/>
    </row>
    <row r="358">
      <c r="A358" s="113"/>
      <c r="B358" s="113"/>
      <c r="C358" s="113"/>
      <c r="D358" s="113"/>
      <c r="E358" s="113"/>
    </row>
    <row r="359">
      <c r="A359" s="113"/>
      <c r="B359" s="113"/>
      <c r="C359" s="113"/>
      <c r="D359" s="113"/>
      <c r="E359" s="113"/>
    </row>
    <row r="360">
      <c r="A360" s="113"/>
      <c r="B360" s="113"/>
      <c r="C360" s="113"/>
      <c r="D360" s="113"/>
      <c r="E360" s="113"/>
    </row>
    <row r="361">
      <c r="A361" s="113"/>
      <c r="B361" s="113"/>
      <c r="C361" s="113"/>
      <c r="D361" s="113"/>
      <c r="E361" s="113"/>
    </row>
    <row r="362">
      <c r="A362" s="113"/>
      <c r="B362" s="113"/>
      <c r="C362" s="113"/>
      <c r="D362" s="113"/>
      <c r="E362" s="113"/>
    </row>
    <row r="363">
      <c r="A363" s="113"/>
      <c r="B363" s="113"/>
      <c r="C363" s="113"/>
      <c r="D363" s="113"/>
      <c r="E363" s="113"/>
    </row>
    <row r="364">
      <c r="A364" s="113"/>
      <c r="B364" s="113"/>
      <c r="C364" s="113"/>
      <c r="D364" s="113"/>
      <c r="E364" s="113"/>
    </row>
    <row r="365">
      <c r="A365" s="113"/>
      <c r="B365" s="113"/>
      <c r="C365" s="113"/>
      <c r="D365" s="113"/>
      <c r="E365" s="113"/>
    </row>
    <row r="366">
      <c r="A366" s="113"/>
      <c r="B366" s="113"/>
      <c r="C366" s="113"/>
      <c r="D366" s="113"/>
      <c r="E366" s="113"/>
    </row>
    <row r="367">
      <c r="A367" s="113"/>
      <c r="B367" s="113"/>
      <c r="C367" s="113"/>
      <c r="D367" s="113"/>
      <c r="E367" s="113"/>
    </row>
    <row r="368">
      <c r="A368" s="113"/>
      <c r="B368" s="113"/>
      <c r="C368" s="113"/>
      <c r="D368" s="113"/>
      <c r="E368" s="113"/>
    </row>
    <row r="369">
      <c r="A369" s="113"/>
      <c r="B369" s="113"/>
      <c r="C369" s="113"/>
      <c r="D369" s="113"/>
      <c r="E369" s="113"/>
    </row>
    <row r="370">
      <c r="A370" s="113"/>
      <c r="B370" s="113"/>
      <c r="C370" s="113"/>
      <c r="D370" s="113"/>
      <c r="E370" s="113"/>
    </row>
    <row r="371">
      <c r="A371" s="113"/>
      <c r="B371" s="113"/>
      <c r="C371" s="113"/>
      <c r="D371" s="113"/>
      <c r="E371" s="113"/>
    </row>
    <row r="372">
      <c r="A372" s="113"/>
      <c r="B372" s="113"/>
      <c r="C372" s="113"/>
      <c r="D372" s="113"/>
      <c r="E372" s="113"/>
    </row>
    <row r="373">
      <c r="A373" s="113"/>
      <c r="B373" s="113"/>
      <c r="C373" s="113"/>
      <c r="D373" s="113"/>
      <c r="E373" s="113"/>
    </row>
    <row r="374">
      <c r="A374" s="113"/>
      <c r="B374" s="113"/>
      <c r="C374" s="113"/>
      <c r="D374" s="113"/>
      <c r="E374" s="113"/>
    </row>
    <row r="375">
      <c r="A375" s="113"/>
      <c r="B375" s="113"/>
      <c r="C375" s="113"/>
      <c r="D375" s="113"/>
      <c r="E375" s="113"/>
    </row>
    <row r="376">
      <c r="A376" s="113"/>
      <c r="B376" s="113"/>
      <c r="C376" s="113"/>
      <c r="D376" s="113"/>
      <c r="E376" s="113"/>
    </row>
    <row r="377">
      <c r="A377" s="113"/>
      <c r="B377" s="113"/>
      <c r="C377" s="113"/>
      <c r="D377" s="113"/>
      <c r="E377" s="113"/>
    </row>
    <row r="378">
      <c r="A378" s="113"/>
      <c r="B378" s="113"/>
      <c r="C378" s="113"/>
      <c r="D378" s="113"/>
      <c r="E378" s="113"/>
    </row>
    <row r="379">
      <c r="A379" s="113"/>
      <c r="B379" s="113"/>
      <c r="C379" s="113"/>
      <c r="D379" s="113"/>
      <c r="E379" s="113"/>
    </row>
    <row r="380">
      <c r="A380" s="113"/>
      <c r="B380" s="113"/>
      <c r="C380" s="113"/>
      <c r="D380" s="113"/>
      <c r="E380" s="113"/>
    </row>
    <row r="381">
      <c r="A381" s="113"/>
      <c r="B381" s="113"/>
      <c r="C381" s="113"/>
      <c r="D381" s="113"/>
      <c r="E381" s="113"/>
    </row>
    <row r="382">
      <c r="A382" s="113"/>
      <c r="B382" s="113"/>
      <c r="C382" s="113"/>
      <c r="D382" s="113"/>
      <c r="E382" s="113"/>
    </row>
    <row r="383">
      <c r="A383" s="113"/>
      <c r="B383" s="113"/>
      <c r="C383" s="113"/>
      <c r="D383" s="113"/>
      <c r="E383" s="113"/>
    </row>
    <row r="384">
      <c r="A384" s="113"/>
      <c r="B384" s="113"/>
      <c r="C384" s="113"/>
      <c r="D384" s="113"/>
      <c r="E384" s="113"/>
    </row>
    <row r="385">
      <c r="A385" s="113"/>
      <c r="B385" s="113"/>
      <c r="C385" s="113"/>
      <c r="D385" s="113"/>
      <c r="E385" s="113"/>
    </row>
    <row r="386">
      <c r="A386" s="113"/>
      <c r="B386" s="113"/>
      <c r="C386" s="113"/>
      <c r="D386" s="113"/>
      <c r="E386" s="113"/>
    </row>
    <row r="387">
      <c r="A387" s="113"/>
      <c r="B387" s="113"/>
      <c r="C387" s="113"/>
      <c r="D387" s="113"/>
      <c r="E387" s="113"/>
    </row>
    <row r="388">
      <c r="A388" s="113"/>
      <c r="B388" s="113"/>
      <c r="C388" s="113"/>
      <c r="D388" s="113"/>
      <c r="E388" s="113"/>
    </row>
    <row r="389">
      <c r="A389" s="113"/>
      <c r="B389" s="113"/>
      <c r="C389" s="113"/>
      <c r="D389" s="113"/>
      <c r="E389" s="113"/>
    </row>
    <row r="390">
      <c r="A390" s="113"/>
      <c r="B390" s="113"/>
      <c r="C390" s="113"/>
      <c r="D390" s="113"/>
      <c r="E390" s="113"/>
    </row>
    <row r="391">
      <c r="A391" s="113"/>
      <c r="B391" s="113"/>
      <c r="C391" s="113"/>
      <c r="D391" s="113"/>
      <c r="E391" s="113"/>
    </row>
    <row r="392">
      <c r="A392" s="113"/>
      <c r="B392" s="113"/>
      <c r="C392" s="113"/>
      <c r="D392" s="113"/>
      <c r="E392" s="113"/>
    </row>
    <row r="393">
      <c r="A393" s="113"/>
      <c r="B393" s="113"/>
      <c r="C393" s="113"/>
      <c r="D393" s="113"/>
      <c r="E393" s="113"/>
    </row>
    <row r="394">
      <c r="A394" s="113"/>
      <c r="B394" s="113"/>
      <c r="C394" s="113"/>
      <c r="D394" s="113"/>
      <c r="E394" s="113"/>
    </row>
    <row r="395">
      <c r="A395" s="113"/>
      <c r="B395" s="113"/>
      <c r="C395" s="113"/>
      <c r="D395" s="113"/>
      <c r="E395" s="113"/>
    </row>
    <row r="396">
      <c r="A396" s="113"/>
      <c r="B396" s="113"/>
      <c r="C396" s="113"/>
      <c r="D396" s="113"/>
      <c r="E396" s="113"/>
    </row>
    <row r="397">
      <c r="A397" s="113"/>
      <c r="B397" s="113"/>
      <c r="C397" s="113"/>
      <c r="D397" s="113"/>
      <c r="E397" s="113"/>
    </row>
    <row r="398">
      <c r="A398" s="113"/>
      <c r="B398" s="113"/>
      <c r="C398" s="113"/>
      <c r="D398" s="113"/>
      <c r="E398" s="113"/>
    </row>
    <row r="399">
      <c r="A399" s="113"/>
      <c r="B399" s="113"/>
      <c r="C399" s="113"/>
      <c r="D399" s="113"/>
      <c r="E399" s="113"/>
    </row>
    <row r="400">
      <c r="A400" s="113"/>
      <c r="B400" s="113"/>
      <c r="C400" s="113"/>
      <c r="D400" s="113"/>
      <c r="E400" s="113"/>
    </row>
    <row r="401">
      <c r="A401" s="113"/>
      <c r="B401" s="113"/>
      <c r="C401" s="113"/>
      <c r="D401" s="113"/>
      <c r="E401" s="113"/>
    </row>
    <row r="402">
      <c r="A402" s="113"/>
      <c r="B402" s="113"/>
      <c r="C402" s="113"/>
      <c r="D402" s="113"/>
      <c r="E402" s="113"/>
    </row>
    <row r="403">
      <c r="A403" s="113"/>
      <c r="B403" s="113"/>
      <c r="C403" s="113"/>
      <c r="D403" s="113"/>
      <c r="E403" s="113"/>
    </row>
    <row r="404">
      <c r="A404" s="113"/>
      <c r="B404" s="113"/>
      <c r="C404" s="113"/>
      <c r="D404" s="113"/>
      <c r="E404" s="113"/>
    </row>
    <row r="405">
      <c r="A405" s="113"/>
      <c r="B405" s="113"/>
      <c r="C405" s="113"/>
      <c r="D405" s="113"/>
      <c r="E405" s="113"/>
    </row>
    <row r="406">
      <c r="A406" s="113"/>
      <c r="B406" s="113"/>
      <c r="C406" s="113"/>
      <c r="D406" s="113"/>
      <c r="E406" s="113"/>
    </row>
    <row r="407">
      <c r="A407" s="113"/>
      <c r="B407" s="113"/>
      <c r="C407" s="113"/>
      <c r="D407" s="113"/>
      <c r="E407" s="113"/>
    </row>
    <row r="408">
      <c r="A408" s="113"/>
      <c r="B408" s="113"/>
      <c r="C408" s="113"/>
      <c r="D408" s="113"/>
      <c r="E408" s="113"/>
    </row>
    <row r="409">
      <c r="A409" s="113"/>
      <c r="B409" s="113"/>
      <c r="C409" s="113"/>
      <c r="D409" s="113"/>
      <c r="E409" s="113"/>
    </row>
    <row r="410">
      <c r="A410" s="113"/>
      <c r="B410" s="113"/>
      <c r="C410" s="113"/>
      <c r="D410" s="113"/>
      <c r="E410" s="113"/>
    </row>
    <row r="411">
      <c r="A411" s="113"/>
      <c r="B411" s="113"/>
      <c r="C411" s="113"/>
      <c r="D411" s="113"/>
      <c r="E411" s="113"/>
    </row>
    <row r="412">
      <c r="A412" s="113"/>
      <c r="B412" s="113"/>
      <c r="C412" s="113"/>
      <c r="D412" s="113"/>
      <c r="E412" s="113"/>
    </row>
    <row r="413">
      <c r="A413" s="113"/>
      <c r="B413" s="113"/>
      <c r="C413" s="113"/>
      <c r="D413" s="113"/>
      <c r="E413" s="113"/>
    </row>
    <row r="414">
      <c r="A414" s="113"/>
      <c r="B414" s="113"/>
      <c r="C414" s="113"/>
      <c r="D414" s="113"/>
      <c r="E414" s="113"/>
    </row>
    <row r="415">
      <c r="A415" s="113"/>
      <c r="B415" s="113"/>
      <c r="C415" s="113"/>
      <c r="D415" s="113"/>
      <c r="E415" s="113"/>
    </row>
    <row r="416">
      <c r="A416" s="113"/>
      <c r="B416" s="113"/>
      <c r="C416" s="113"/>
      <c r="D416" s="113"/>
      <c r="E416" s="113"/>
    </row>
    <row r="417">
      <c r="A417" s="113"/>
      <c r="B417" s="113"/>
      <c r="C417" s="113"/>
      <c r="D417" s="113"/>
      <c r="E417" s="113"/>
    </row>
    <row r="418">
      <c r="A418" s="113"/>
      <c r="B418" s="113"/>
      <c r="C418" s="113"/>
      <c r="D418" s="113"/>
      <c r="E418" s="113"/>
    </row>
    <row r="419">
      <c r="A419" s="113"/>
      <c r="B419" s="113"/>
      <c r="C419" s="113"/>
      <c r="D419" s="113"/>
      <c r="E419" s="113"/>
    </row>
    <row r="420">
      <c r="A420" s="113"/>
      <c r="B420" s="113"/>
      <c r="C420" s="113"/>
      <c r="D420" s="113"/>
      <c r="E420" s="113"/>
    </row>
    <row r="421">
      <c r="A421" s="113"/>
      <c r="B421" s="113"/>
      <c r="C421" s="113"/>
      <c r="D421" s="113"/>
      <c r="E421" s="113"/>
    </row>
    <row r="422">
      <c r="A422" s="113"/>
      <c r="B422" s="113"/>
      <c r="C422" s="113"/>
      <c r="D422" s="113"/>
      <c r="E422" s="113"/>
    </row>
    <row r="423">
      <c r="A423" s="113"/>
      <c r="B423" s="113"/>
      <c r="C423" s="113"/>
      <c r="D423" s="113"/>
      <c r="E423" s="113"/>
    </row>
    <row r="424">
      <c r="A424" s="113"/>
      <c r="B424" s="113"/>
      <c r="C424" s="113"/>
      <c r="D424" s="113"/>
      <c r="E424" s="113"/>
    </row>
    <row r="425">
      <c r="A425" s="113"/>
      <c r="B425" s="113"/>
      <c r="C425" s="113"/>
      <c r="D425" s="113"/>
      <c r="E425" s="113"/>
    </row>
    <row r="426">
      <c r="A426" s="113"/>
      <c r="B426" s="113"/>
      <c r="C426" s="113"/>
      <c r="D426" s="113"/>
      <c r="E426" s="113"/>
    </row>
    <row r="427">
      <c r="A427" s="113"/>
      <c r="B427" s="113"/>
      <c r="C427" s="113"/>
      <c r="D427" s="113"/>
      <c r="E427" s="113"/>
    </row>
    <row r="428">
      <c r="A428" s="113"/>
      <c r="B428" s="113"/>
      <c r="C428" s="113"/>
      <c r="D428" s="113"/>
      <c r="E428" s="113"/>
    </row>
    <row r="429">
      <c r="A429" s="113"/>
      <c r="B429" s="113"/>
      <c r="C429" s="113"/>
      <c r="D429" s="113"/>
      <c r="E429" s="113"/>
    </row>
    <row r="430">
      <c r="A430" s="113"/>
      <c r="B430" s="113"/>
      <c r="C430" s="113"/>
      <c r="D430" s="113"/>
      <c r="E430" s="113"/>
    </row>
    <row r="431">
      <c r="A431" s="113"/>
      <c r="B431" s="113"/>
      <c r="C431" s="113"/>
      <c r="D431" s="113"/>
      <c r="E431" s="113"/>
    </row>
    <row r="432">
      <c r="A432" s="113"/>
      <c r="B432" s="113"/>
      <c r="C432" s="113"/>
      <c r="D432" s="113"/>
      <c r="E432" s="113"/>
    </row>
    <row r="433">
      <c r="A433" s="113"/>
      <c r="B433" s="113"/>
      <c r="C433" s="113"/>
      <c r="D433" s="113"/>
      <c r="E433" s="113"/>
    </row>
    <row r="434">
      <c r="A434" s="113"/>
      <c r="B434" s="113"/>
      <c r="C434" s="113"/>
      <c r="D434" s="113"/>
      <c r="E434" s="113"/>
    </row>
    <row r="435">
      <c r="A435" s="113"/>
      <c r="B435" s="113"/>
      <c r="C435" s="113"/>
      <c r="D435" s="113"/>
      <c r="E435" s="113"/>
    </row>
    <row r="436">
      <c r="A436" s="113"/>
      <c r="B436" s="113"/>
      <c r="C436" s="113"/>
      <c r="D436" s="113"/>
      <c r="E436" s="113"/>
    </row>
    <row r="437">
      <c r="A437" s="113"/>
      <c r="B437" s="113"/>
      <c r="C437" s="113"/>
      <c r="D437" s="113"/>
      <c r="E437" s="113"/>
    </row>
    <row r="438">
      <c r="A438" s="113"/>
      <c r="B438" s="113"/>
      <c r="C438" s="113"/>
      <c r="D438" s="113"/>
      <c r="E438" s="113"/>
    </row>
    <row r="439">
      <c r="A439" s="113"/>
      <c r="B439" s="113"/>
      <c r="C439" s="113"/>
      <c r="D439" s="113"/>
      <c r="E439" s="113"/>
    </row>
    <row r="440">
      <c r="A440" s="113"/>
      <c r="B440" s="113"/>
      <c r="C440" s="113"/>
      <c r="D440" s="113"/>
      <c r="E440" s="113"/>
    </row>
    <row r="441">
      <c r="A441" s="113"/>
      <c r="B441" s="113"/>
      <c r="C441" s="113"/>
      <c r="D441" s="113"/>
      <c r="E441" s="113"/>
    </row>
    <row r="442">
      <c r="A442" s="113"/>
      <c r="B442" s="113"/>
      <c r="C442" s="113"/>
      <c r="D442" s="113"/>
      <c r="E442" s="113"/>
    </row>
    <row r="443">
      <c r="A443" s="113"/>
      <c r="B443" s="113"/>
      <c r="C443" s="113"/>
      <c r="D443" s="113"/>
      <c r="E443" s="113"/>
    </row>
    <row r="444">
      <c r="A444" s="113"/>
      <c r="B444" s="113"/>
      <c r="C444" s="113"/>
      <c r="D444" s="113"/>
      <c r="E444" s="113"/>
    </row>
    <row r="445">
      <c r="A445" s="113"/>
      <c r="B445" s="113"/>
      <c r="C445" s="113"/>
      <c r="D445" s="113"/>
      <c r="E445" s="113"/>
    </row>
    <row r="446">
      <c r="A446" s="113"/>
      <c r="B446" s="113"/>
      <c r="C446" s="113"/>
      <c r="D446" s="113"/>
      <c r="E446" s="113"/>
    </row>
    <row r="447">
      <c r="A447" s="113"/>
      <c r="B447" s="113"/>
      <c r="C447" s="113"/>
      <c r="D447" s="113"/>
      <c r="E447" s="113"/>
    </row>
    <row r="448">
      <c r="A448" s="113"/>
      <c r="B448" s="113"/>
      <c r="C448" s="113"/>
      <c r="D448" s="113"/>
      <c r="E448" s="113"/>
    </row>
    <row r="449">
      <c r="A449" s="113"/>
      <c r="B449" s="113"/>
      <c r="C449" s="113"/>
      <c r="D449" s="113"/>
      <c r="E449" s="113"/>
    </row>
    <row r="450">
      <c r="A450" s="113"/>
      <c r="B450" s="113"/>
      <c r="C450" s="113"/>
      <c r="D450" s="113"/>
      <c r="E450" s="113"/>
    </row>
    <row r="451">
      <c r="A451" s="113"/>
      <c r="B451" s="113"/>
      <c r="C451" s="113"/>
      <c r="D451" s="113"/>
      <c r="E451" s="113"/>
    </row>
    <row r="452">
      <c r="A452" s="113"/>
      <c r="B452" s="113"/>
      <c r="C452" s="113"/>
      <c r="D452" s="113"/>
      <c r="E452" s="113"/>
    </row>
    <row r="453">
      <c r="A453" s="113"/>
      <c r="B453" s="113"/>
      <c r="C453" s="113"/>
      <c r="D453" s="113"/>
      <c r="E453" s="113"/>
    </row>
    <row r="454">
      <c r="A454" s="113"/>
      <c r="B454" s="113"/>
      <c r="C454" s="113"/>
      <c r="D454" s="113"/>
      <c r="E454" s="113"/>
    </row>
    <row r="455">
      <c r="A455" s="113"/>
      <c r="B455" s="113"/>
      <c r="C455" s="113"/>
      <c r="D455" s="113"/>
      <c r="E455" s="113"/>
    </row>
    <row r="456">
      <c r="A456" s="113"/>
      <c r="B456" s="113"/>
      <c r="C456" s="113"/>
      <c r="D456" s="113"/>
      <c r="E456" s="113"/>
    </row>
    <row r="457">
      <c r="A457" s="113"/>
      <c r="B457" s="113"/>
      <c r="C457" s="113"/>
      <c r="D457" s="113"/>
      <c r="E457" s="113"/>
    </row>
    <row r="458">
      <c r="A458" s="113"/>
      <c r="B458" s="113"/>
      <c r="C458" s="113"/>
      <c r="D458" s="113"/>
      <c r="E458" s="113"/>
    </row>
    <row r="459">
      <c r="A459" s="113"/>
      <c r="B459" s="113"/>
      <c r="C459" s="113"/>
      <c r="D459" s="113"/>
      <c r="E459" s="113"/>
    </row>
    <row r="460">
      <c r="A460" s="113"/>
      <c r="B460" s="113"/>
      <c r="C460" s="113"/>
      <c r="D460" s="113"/>
      <c r="E460" s="113"/>
    </row>
    <row r="461">
      <c r="A461" s="113"/>
      <c r="B461" s="113"/>
      <c r="C461" s="113"/>
      <c r="D461" s="113"/>
      <c r="E461" s="113"/>
    </row>
    <row r="462">
      <c r="A462" s="113"/>
      <c r="B462" s="113"/>
      <c r="C462" s="113"/>
      <c r="D462" s="113"/>
      <c r="E462" s="113"/>
    </row>
    <row r="463">
      <c r="A463" s="113"/>
      <c r="B463" s="113"/>
      <c r="C463" s="113"/>
      <c r="D463" s="113"/>
      <c r="E463" s="113"/>
    </row>
    <row r="464">
      <c r="A464" s="113"/>
      <c r="B464" s="113"/>
      <c r="C464" s="113"/>
      <c r="D464" s="113"/>
      <c r="E464" s="113"/>
    </row>
    <row r="465">
      <c r="A465" s="113"/>
      <c r="B465" s="113"/>
      <c r="C465" s="113"/>
      <c r="D465" s="113"/>
      <c r="E465" s="113"/>
    </row>
    <row r="466">
      <c r="A466" s="113"/>
      <c r="B466" s="113"/>
      <c r="C466" s="113"/>
      <c r="D466" s="113"/>
      <c r="E466" s="113"/>
    </row>
    <row r="467">
      <c r="A467" s="113"/>
      <c r="B467" s="113"/>
      <c r="C467" s="113"/>
      <c r="D467" s="113"/>
      <c r="E467" s="113"/>
    </row>
    <row r="468">
      <c r="A468" s="113"/>
      <c r="B468" s="113"/>
      <c r="C468" s="113"/>
      <c r="D468" s="113"/>
      <c r="E468" s="113"/>
    </row>
    <row r="469">
      <c r="A469" s="113"/>
      <c r="B469" s="113"/>
      <c r="C469" s="113"/>
      <c r="D469" s="113"/>
      <c r="E469" s="113"/>
    </row>
    <row r="470">
      <c r="A470" s="113"/>
      <c r="B470" s="113"/>
      <c r="C470" s="113"/>
      <c r="D470" s="113"/>
      <c r="E470" s="113"/>
    </row>
    <row r="471">
      <c r="A471" s="113"/>
      <c r="B471" s="113"/>
      <c r="C471" s="113"/>
      <c r="D471" s="113"/>
      <c r="E471" s="113"/>
    </row>
    <row r="472">
      <c r="A472" s="113"/>
      <c r="B472" s="113"/>
      <c r="C472" s="113"/>
      <c r="D472" s="113"/>
      <c r="E472" s="113"/>
    </row>
    <row r="473">
      <c r="A473" s="113"/>
      <c r="B473" s="113"/>
      <c r="C473" s="113"/>
      <c r="D473" s="113"/>
      <c r="E473" s="113"/>
    </row>
    <row r="474">
      <c r="A474" s="113"/>
      <c r="B474" s="113"/>
      <c r="C474" s="113"/>
      <c r="D474" s="113"/>
      <c r="E474" s="113"/>
    </row>
    <row r="475">
      <c r="A475" s="113"/>
      <c r="B475" s="113"/>
      <c r="C475" s="113"/>
      <c r="D475" s="113"/>
      <c r="E475" s="113"/>
    </row>
    <row r="476">
      <c r="A476" s="113"/>
      <c r="B476" s="113"/>
      <c r="C476" s="113"/>
      <c r="D476" s="113"/>
      <c r="E476" s="113"/>
    </row>
    <row r="477">
      <c r="A477" s="113"/>
      <c r="B477" s="113"/>
      <c r="C477" s="113"/>
      <c r="D477" s="113"/>
      <c r="E477" s="113"/>
    </row>
    <row r="478">
      <c r="A478" s="113"/>
      <c r="B478" s="113"/>
      <c r="C478" s="113"/>
      <c r="D478" s="113"/>
      <c r="E478" s="113"/>
    </row>
    <row r="479">
      <c r="A479" s="113"/>
      <c r="B479" s="113"/>
      <c r="C479" s="113"/>
      <c r="D479" s="113"/>
      <c r="E479" s="113"/>
    </row>
    <row r="480">
      <c r="A480" s="113"/>
      <c r="B480" s="113"/>
      <c r="C480" s="113"/>
      <c r="D480" s="113"/>
      <c r="E480" s="113"/>
    </row>
    <row r="481">
      <c r="A481" s="113"/>
      <c r="B481" s="113"/>
      <c r="C481" s="113"/>
      <c r="D481" s="113"/>
      <c r="E481" s="113"/>
    </row>
    <row r="482">
      <c r="A482" s="113"/>
      <c r="B482" s="113"/>
      <c r="C482" s="113"/>
      <c r="D482" s="113"/>
      <c r="E482" s="113"/>
    </row>
    <row r="483">
      <c r="A483" s="113"/>
      <c r="B483" s="113"/>
      <c r="C483" s="113"/>
      <c r="D483" s="113"/>
      <c r="E483" s="113"/>
    </row>
    <row r="484">
      <c r="A484" s="113"/>
      <c r="B484" s="113"/>
      <c r="C484" s="113"/>
      <c r="D484" s="113"/>
      <c r="E484" s="113"/>
    </row>
    <row r="485">
      <c r="A485" s="113"/>
      <c r="B485" s="113"/>
      <c r="C485" s="113"/>
      <c r="D485" s="113"/>
      <c r="E485" s="113"/>
    </row>
    <row r="486">
      <c r="A486" s="113"/>
      <c r="B486" s="113"/>
      <c r="C486" s="113"/>
      <c r="D486" s="113"/>
      <c r="E486" s="113"/>
    </row>
    <row r="487">
      <c r="A487" s="113"/>
      <c r="B487" s="113"/>
      <c r="C487" s="113"/>
      <c r="D487" s="113"/>
      <c r="E487" s="113"/>
    </row>
    <row r="488">
      <c r="A488" s="113"/>
      <c r="B488" s="113"/>
      <c r="C488" s="113"/>
      <c r="D488" s="113"/>
      <c r="E488" s="113"/>
    </row>
    <row r="489">
      <c r="A489" s="113"/>
      <c r="B489" s="113"/>
      <c r="C489" s="113"/>
      <c r="D489" s="113"/>
      <c r="E489" s="113"/>
    </row>
    <row r="490">
      <c r="A490" s="113"/>
      <c r="B490" s="113"/>
      <c r="C490" s="113"/>
      <c r="D490" s="113"/>
      <c r="E490" s="113"/>
    </row>
    <row r="491">
      <c r="A491" s="113"/>
      <c r="B491" s="113"/>
      <c r="C491" s="113"/>
      <c r="D491" s="113"/>
      <c r="E491" s="113"/>
    </row>
    <row r="492">
      <c r="A492" s="113"/>
      <c r="B492" s="113"/>
      <c r="C492" s="113"/>
      <c r="D492" s="113"/>
      <c r="E492" s="113"/>
    </row>
    <row r="493">
      <c r="A493" s="113"/>
      <c r="B493" s="113"/>
      <c r="C493" s="113"/>
      <c r="D493" s="113"/>
      <c r="E493" s="113"/>
    </row>
    <row r="494">
      <c r="A494" s="113"/>
      <c r="B494" s="113"/>
      <c r="C494" s="113"/>
      <c r="D494" s="113"/>
      <c r="E494" s="113"/>
    </row>
    <row r="495">
      <c r="A495" s="113"/>
      <c r="B495" s="113"/>
      <c r="C495" s="113"/>
      <c r="D495" s="113"/>
      <c r="E495" s="113"/>
    </row>
    <row r="496">
      <c r="A496" s="113"/>
      <c r="B496" s="113"/>
      <c r="C496" s="113"/>
      <c r="D496" s="113"/>
      <c r="E496" s="113"/>
    </row>
    <row r="497">
      <c r="A497" s="113"/>
      <c r="B497" s="113"/>
      <c r="C497" s="113"/>
      <c r="D497" s="113"/>
      <c r="E497" s="113"/>
    </row>
    <row r="498">
      <c r="A498" s="113"/>
      <c r="B498" s="113"/>
      <c r="C498" s="113"/>
      <c r="D498" s="113"/>
      <c r="E498" s="113"/>
    </row>
    <row r="499">
      <c r="A499" s="113"/>
      <c r="B499" s="113"/>
      <c r="C499" s="113"/>
      <c r="D499" s="113"/>
      <c r="E499" s="113"/>
    </row>
    <row r="500">
      <c r="A500" s="113"/>
      <c r="B500" s="113"/>
      <c r="C500" s="113"/>
      <c r="D500" s="113"/>
      <c r="E500" s="113"/>
    </row>
    <row r="501">
      <c r="A501" s="113"/>
      <c r="B501" s="113"/>
      <c r="C501" s="113"/>
      <c r="D501" s="113"/>
      <c r="E501" s="113"/>
    </row>
    <row r="502">
      <c r="A502" s="113"/>
      <c r="B502" s="113"/>
      <c r="C502" s="113"/>
      <c r="D502" s="113"/>
      <c r="E502" s="113"/>
    </row>
    <row r="503">
      <c r="A503" s="113"/>
      <c r="B503" s="113"/>
      <c r="C503" s="113"/>
      <c r="D503" s="113"/>
      <c r="E503" s="113"/>
    </row>
    <row r="504">
      <c r="A504" s="113"/>
      <c r="B504" s="113"/>
      <c r="C504" s="113"/>
      <c r="D504" s="113"/>
      <c r="E504" s="113"/>
    </row>
    <row r="505">
      <c r="A505" s="113"/>
      <c r="B505" s="113"/>
      <c r="C505" s="113"/>
      <c r="D505" s="113"/>
      <c r="E505" s="113"/>
    </row>
    <row r="506">
      <c r="A506" s="113"/>
      <c r="B506" s="113"/>
      <c r="C506" s="113"/>
      <c r="D506" s="113"/>
      <c r="E506" s="113"/>
    </row>
    <row r="507">
      <c r="A507" s="113"/>
      <c r="B507" s="113"/>
      <c r="C507" s="113"/>
      <c r="D507" s="113"/>
      <c r="E507" s="113"/>
    </row>
    <row r="508">
      <c r="A508" s="113"/>
      <c r="B508" s="113"/>
      <c r="C508" s="113"/>
      <c r="D508" s="113"/>
      <c r="E508" s="113"/>
    </row>
    <row r="509">
      <c r="A509" s="113"/>
      <c r="B509" s="113"/>
      <c r="C509" s="113"/>
      <c r="D509" s="113"/>
      <c r="E509" s="113"/>
    </row>
    <row r="510">
      <c r="A510" s="113"/>
      <c r="B510" s="113"/>
      <c r="C510" s="113"/>
      <c r="D510" s="113"/>
      <c r="E510" s="113"/>
    </row>
    <row r="511">
      <c r="A511" s="113"/>
      <c r="B511" s="113"/>
      <c r="C511" s="113"/>
      <c r="D511" s="113"/>
      <c r="E511" s="113"/>
    </row>
    <row r="512">
      <c r="A512" s="113"/>
      <c r="B512" s="113"/>
      <c r="C512" s="113"/>
      <c r="D512" s="113"/>
      <c r="E512" s="113"/>
    </row>
    <row r="513">
      <c r="A513" s="113"/>
      <c r="B513" s="113"/>
      <c r="C513" s="113"/>
      <c r="D513" s="113"/>
      <c r="E513" s="113"/>
    </row>
    <row r="514">
      <c r="A514" s="113"/>
      <c r="B514" s="113"/>
      <c r="C514" s="113"/>
      <c r="D514" s="113"/>
      <c r="E514" s="113"/>
    </row>
    <row r="515">
      <c r="A515" s="113"/>
      <c r="B515" s="113"/>
      <c r="C515" s="113"/>
      <c r="D515" s="113"/>
      <c r="E515" s="113"/>
    </row>
    <row r="516">
      <c r="A516" s="113"/>
      <c r="B516" s="113"/>
      <c r="C516" s="113"/>
      <c r="D516" s="113"/>
      <c r="E516" s="113"/>
    </row>
    <row r="517">
      <c r="A517" s="113"/>
      <c r="B517" s="113"/>
      <c r="C517" s="113"/>
      <c r="D517" s="113"/>
      <c r="E517" s="113"/>
    </row>
    <row r="518">
      <c r="A518" s="113"/>
      <c r="B518" s="113"/>
      <c r="C518" s="113"/>
      <c r="D518" s="113"/>
      <c r="E518" s="113"/>
    </row>
    <row r="519">
      <c r="A519" s="113"/>
      <c r="B519" s="113"/>
      <c r="C519" s="113"/>
      <c r="D519" s="113"/>
      <c r="E519" s="113"/>
    </row>
    <row r="520">
      <c r="A520" s="113"/>
      <c r="B520" s="113"/>
      <c r="C520" s="113"/>
      <c r="D520" s="113"/>
      <c r="E520" s="113"/>
    </row>
    <row r="521">
      <c r="A521" s="113"/>
      <c r="B521" s="113"/>
      <c r="C521" s="113"/>
      <c r="D521" s="113"/>
      <c r="E521" s="113"/>
    </row>
    <row r="522">
      <c r="A522" s="113"/>
      <c r="B522" s="113"/>
      <c r="C522" s="113"/>
      <c r="D522" s="113"/>
      <c r="E522" s="113"/>
    </row>
    <row r="523">
      <c r="A523" s="113"/>
      <c r="B523" s="113"/>
      <c r="C523" s="113"/>
      <c r="D523" s="113"/>
      <c r="E523" s="113"/>
    </row>
    <row r="524">
      <c r="A524" s="113"/>
      <c r="B524" s="113"/>
      <c r="C524" s="113"/>
      <c r="D524" s="113"/>
      <c r="E524" s="113"/>
    </row>
    <row r="525">
      <c r="A525" s="113"/>
      <c r="B525" s="113"/>
      <c r="C525" s="113"/>
      <c r="D525" s="113"/>
      <c r="E525" s="113"/>
    </row>
    <row r="526">
      <c r="A526" s="113"/>
      <c r="B526" s="113"/>
      <c r="C526" s="113"/>
      <c r="D526" s="113"/>
      <c r="E526" s="113"/>
    </row>
    <row r="527">
      <c r="A527" s="113"/>
      <c r="B527" s="113"/>
      <c r="C527" s="113"/>
      <c r="D527" s="113"/>
      <c r="E527" s="113"/>
    </row>
    <row r="528">
      <c r="A528" s="113"/>
      <c r="B528" s="113"/>
      <c r="C528" s="113"/>
      <c r="D528" s="113"/>
      <c r="E528" s="113"/>
    </row>
    <row r="529">
      <c r="A529" s="113"/>
      <c r="B529" s="113"/>
      <c r="C529" s="113"/>
      <c r="D529" s="113"/>
      <c r="E529" s="113"/>
    </row>
    <row r="530">
      <c r="A530" s="113"/>
      <c r="B530" s="113"/>
      <c r="C530" s="113"/>
      <c r="D530" s="113"/>
      <c r="E530" s="113"/>
    </row>
    <row r="531">
      <c r="A531" s="113"/>
      <c r="B531" s="113"/>
      <c r="C531" s="113"/>
      <c r="D531" s="113"/>
      <c r="E531" s="113"/>
    </row>
    <row r="532">
      <c r="A532" s="113"/>
      <c r="B532" s="113"/>
      <c r="C532" s="113"/>
      <c r="D532" s="113"/>
      <c r="E532" s="113"/>
    </row>
    <row r="533">
      <c r="A533" s="113"/>
      <c r="B533" s="113"/>
      <c r="C533" s="113"/>
      <c r="D533" s="113"/>
      <c r="E533" s="113"/>
    </row>
    <row r="534">
      <c r="A534" s="113"/>
      <c r="B534" s="113"/>
      <c r="C534" s="113"/>
      <c r="D534" s="113"/>
      <c r="E534" s="113"/>
    </row>
    <row r="535">
      <c r="A535" s="113"/>
      <c r="B535" s="113"/>
      <c r="C535" s="113"/>
      <c r="D535" s="113"/>
      <c r="E535" s="113"/>
    </row>
    <row r="536">
      <c r="A536" s="113"/>
      <c r="B536" s="113"/>
      <c r="C536" s="113"/>
      <c r="D536" s="113"/>
      <c r="E536" s="113"/>
    </row>
    <row r="537">
      <c r="A537" s="113"/>
      <c r="B537" s="113"/>
      <c r="C537" s="113"/>
      <c r="D537" s="113"/>
      <c r="E537" s="113"/>
    </row>
    <row r="538">
      <c r="A538" s="113"/>
      <c r="B538" s="113"/>
      <c r="C538" s="113"/>
      <c r="D538" s="113"/>
      <c r="E538" s="113"/>
    </row>
    <row r="539">
      <c r="A539" s="113"/>
      <c r="B539" s="113"/>
      <c r="C539" s="113"/>
      <c r="D539" s="113"/>
      <c r="E539" s="113"/>
    </row>
    <row r="540">
      <c r="A540" s="113"/>
      <c r="B540" s="113"/>
      <c r="C540" s="113"/>
      <c r="D540" s="113"/>
      <c r="E540" s="113"/>
    </row>
    <row r="541">
      <c r="A541" s="113"/>
      <c r="B541" s="113"/>
      <c r="C541" s="113"/>
      <c r="D541" s="113"/>
      <c r="E541" s="113"/>
    </row>
    <row r="542">
      <c r="A542" s="113"/>
      <c r="B542" s="113"/>
      <c r="C542" s="113"/>
      <c r="D542" s="113"/>
      <c r="E542" s="113"/>
    </row>
    <row r="543">
      <c r="A543" s="113"/>
      <c r="B543" s="113"/>
      <c r="C543" s="113"/>
      <c r="D543" s="113"/>
      <c r="E543" s="113"/>
    </row>
    <row r="544">
      <c r="A544" s="113"/>
      <c r="B544" s="113"/>
      <c r="C544" s="113"/>
      <c r="D544" s="113"/>
      <c r="E544" s="113"/>
    </row>
    <row r="545">
      <c r="A545" s="113"/>
      <c r="B545" s="113"/>
      <c r="C545" s="113"/>
      <c r="D545" s="113"/>
      <c r="E545" s="113"/>
    </row>
    <row r="546">
      <c r="A546" s="113"/>
      <c r="B546" s="113"/>
      <c r="C546" s="113"/>
      <c r="D546" s="113"/>
      <c r="E546" s="113"/>
    </row>
    <row r="547">
      <c r="A547" s="113"/>
      <c r="B547" s="113"/>
      <c r="C547" s="113"/>
      <c r="D547" s="113"/>
      <c r="E547" s="113"/>
    </row>
    <row r="548">
      <c r="A548" s="113"/>
      <c r="B548" s="113"/>
      <c r="C548" s="113"/>
      <c r="D548" s="113"/>
      <c r="E548" s="113"/>
    </row>
    <row r="549">
      <c r="A549" s="113"/>
      <c r="B549" s="113"/>
      <c r="C549" s="113"/>
      <c r="D549" s="113"/>
      <c r="E549" s="113"/>
    </row>
    <row r="550">
      <c r="A550" s="113"/>
      <c r="B550" s="113"/>
      <c r="C550" s="113"/>
      <c r="D550" s="113"/>
      <c r="E550" s="113"/>
    </row>
    <row r="551">
      <c r="A551" s="113"/>
      <c r="B551" s="113"/>
      <c r="C551" s="113"/>
      <c r="D551" s="113"/>
      <c r="E551" s="113"/>
    </row>
    <row r="552">
      <c r="A552" s="113"/>
      <c r="B552" s="113"/>
      <c r="C552" s="113"/>
      <c r="D552" s="113"/>
      <c r="E552" s="113"/>
    </row>
    <row r="553">
      <c r="A553" s="113"/>
      <c r="B553" s="113"/>
      <c r="C553" s="113"/>
      <c r="D553" s="113"/>
      <c r="E553" s="113"/>
    </row>
    <row r="554">
      <c r="A554" s="113"/>
      <c r="B554" s="113"/>
      <c r="C554" s="113"/>
      <c r="D554" s="113"/>
      <c r="E554" s="113"/>
    </row>
    <row r="555">
      <c r="A555" s="113"/>
      <c r="B555" s="113"/>
      <c r="C555" s="113"/>
      <c r="D555" s="113"/>
      <c r="E555" s="113"/>
    </row>
    <row r="556">
      <c r="A556" s="113"/>
      <c r="B556" s="113"/>
      <c r="C556" s="113"/>
      <c r="D556" s="113"/>
      <c r="E556" s="113"/>
    </row>
    <row r="557">
      <c r="A557" s="113"/>
      <c r="B557" s="113"/>
      <c r="C557" s="113"/>
      <c r="D557" s="113"/>
      <c r="E557" s="113"/>
    </row>
    <row r="558">
      <c r="A558" s="113"/>
      <c r="B558" s="113"/>
      <c r="C558" s="113"/>
      <c r="D558" s="113"/>
      <c r="E558" s="113"/>
    </row>
    <row r="559">
      <c r="A559" s="113"/>
      <c r="B559" s="113"/>
      <c r="C559" s="113"/>
      <c r="D559" s="113"/>
      <c r="E559" s="113"/>
    </row>
    <row r="560">
      <c r="A560" s="113"/>
      <c r="B560" s="113"/>
      <c r="C560" s="113"/>
      <c r="D560" s="113"/>
      <c r="E560" s="113"/>
    </row>
    <row r="561">
      <c r="A561" s="113"/>
      <c r="B561" s="113"/>
      <c r="C561" s="113"/>
      <c r="D561" s="113"/>
      <c r="E561" s="113"/>
    </row>
    <row r="562">
      <c r="A562" s="113"/>
      <c r="B562" s="113"/>
      <c r="C562" s="113"/>
      <c r="D562" s="113"/>
      <c r="E562" s="113"/>
    </row>
    <row r="563">
      <c r="A563" s="113"/>
      <c r="B563" s="113"/>
      <c r="C563" s="113"/>
      <c r="D563" s="113"/>
      <c r="E563" s="113"/>
    </row>
    <row r="564">
      <c r="A564" s="113"/>
      <c r="B564" s="113"/>
      <c r="C564" s="113"/>
      <c r="D564" s="113"/>
      <c r="E564" s="113"/>
    </row>
    <row r="565">
      <c r="A565" s="113"/>
      <c r="B565" s="113"/>
      <c r="C565" s="113"/>
      <c r="D565" s="113"/>
      <c r="E565" s="113"/>
    </row>
    <row r="566">
      <c r="A566" s="113"/>
      <c r="B566" s="113"/>
      <c r="C566" s="113"/>
      <c r="D566" s="113"/>
      <c r="E566" s="113"/>
    </row>
    <row r="567">
      <c r="A567" s="113"/>
      <c r="B567" s="113"/>
      <c r="C567" s="113"/>
      <c r="D567" s="113"/>
      <c r="E567" s="113"/>
    </row>
    <row r="568">
      <c r="A568" s="113"/>
      <c r="B568" s="113"/>
      <c r="C568" s="113"/>
      <c r="D568" s="113"/>
      <c r="E568" s="113"/>
    </row>
    <row r="569">
      <c r="A569" s="113"/>
      <c r="B569" s="113"/>
      <c r="C569" s="113"/>
      <c r="D569" s="113"/>
      <c r="E569" s="113"/>
    </row>
    <row r="570">
      <c r="A570" s="113"/>
      <c r="B570" s="113"/>
      <c r="C570" s="113"/>
      <c r="D570" s="113"/>
      <c r="E570" s="113"/>
    </row>
    <row r="571">
      <c r="A571" s="113"/>
      <c r="B571" s="113"/>
      <c r="C571" s="113"/>
      <c r="D571" s="113"/>
      <c r="E571" s="113"/>
    </row>
    <row r="572">
      <c r="A572" s="113"/>
      <c r="B572" s="113"/>
      <c r="C572" s="113"/>
      <c r="D572" s="113"/>
      <c r="E572" s="113"/>
    </row>
    <row r="573">
      <c r="A573" s="113"/>
      <c r="B573" s="113"/>
      <c r="C573" s="113"/>
      <c r="D573" s="113"/>
      <c r="E573" s="113"/>
    </row>
    <row r="574">
      <c r="A574" s="113"/>
      <c r="B574" s="113"/>
      <c r="C574" s="113"/>
      <c r="D574" s="113"/>
      <c r="E574" s="113"/>
    </row>
    <row r="575">
      <c r="A575" s="113"/>
      <c r="B575" s="113"/>
      <c r="C575" s="113"/>
      <c r="D575" s="113"/>
      <c r="E575" s="113"/>
    </row>
    <row r="576">
      <c r="A576" s="113"/>
      <c r="B576" s="113"/>
      <c r="C576" s="113"/>
      <c r="D576" s="113"/>
      <c r="E576" s="113"/>
    </row>
    <row r="577">
      <c r="A577" s="113"/>
      <c r="B577" s="113"/>
      <c r="C577" s="113"/>
      <c r="D577" s="113"/>
      <c r="E577" s="113"/>
    </row>
    <row r="578">
      <c r="A578" s="113"/>
      <c r="B578" s="113"/>
      <c r="C578" s="113"/>
      <c r="D578" s="113"/>
      <c r="E578" s="113"/>
    </row>
    <row r="579">
      <c r="A579" s="113"/>
      <c r="B579" s="113"/>
      <c r="C579" s="113"/>
      <c r="D579" s="113"/>
      <c r="E579" s="113"/>
    </row>
    <row r="580">
      <c r="A580" s="113"/>
      <c r="B580" s="113"/>
      <c r="C580" s="113"/>
      <c r="D580" s="113"/>
      <c r="E580" s="113"/>
    </row>
    <row r="581">
      <c r="A581" s="113"/>
      <c r="B581" s="113"/>
      <c r="C581" s="113"/>
      <c r="D581" s="113"/>
      <c r="E581" s="113"/>
    </row>
    <row r="582">
      <c r="A582" s="113"/>
      <c r="B582" s="113"/>
      <c r="C582" s="113"/>
      <c r="D582" s="113"/>
      <c r="E582" s="113"/>
    </row>
    <row r="583">
      <c r="A583" s="113"/>
      <c r="B583" s="113"/>
      <c r="C583" s="113"/>
      <c r="D583" s="113"/>
      <c r="E583" s="113"/>
    </row>
    <row r="584">
      <c r="A584" s="113"/>
      <c r="B584" s="113"/>
      <c r="C584" s="113"/>
      <c r="D584" s="113"/>
      <c r="E584" s="113"/>
    </row>
    <row r="585">
      <c r="A585" s="113"/>
      <c r="B585" s="113"/>
      <c r="C585" s="113"/>
      <c r="D585" s="113"/>
      <c r="E585" s="113"/>
    </row>
    <row r="586">
      <c r="A586" s="113"/>
      <c r="B586" s="113"/>
      <c r="C586" s="113"/>
      <c r="D586" s="113"/>
      <c r="E586" s="113"/>
    </row>
    <row r="587">
      <c r="A587" s="113"/>
      <c r="B587" s="113"/>
      <c r="C587" s="113"/>
      <c r="D587" s="113"/>
      <c r="E587" s="113"/>
    </row>
    <row r="588">
      <c r="A588" s="113"/>
      <c r="B588" s="113"/>
      <c r="C588" s="113"/>
      <c r="D588" s="113"/>
      <c r="E588" s="113"/>
    </row>
    <row r="589">
      <c r="A589" s="113"/>
      <c r="B589" s="113"/>
      <c r="C589" s="113"/>
      <c r="D589" s="113"/>
      <c r="E589" s="113"/>
    </row>
    <row r="590">
      <c r="A590" s="113"/>
      <c r="B590" s="113"/>
      <c r="C590" s="113"/>
      <c r="D590" s="113"/>
      <c r="E590" s="113"/>
    </row>
    <row r="591">
      <c r="A591" s="113"/>
      <c r="B591" s="113"/>
      <c r="C591" s="113"/>
      <c r="D591" s="113"/>
      <c r="E591" s="113"/>
    </row>
    <row r="592">
      <c r="A592" s="113"/>
      <c r="B592" s="113"/>
      <c r="C592" s="113"/>
      <c r="D592" s="113"/>
      <c r="E592" s="113"/>
    </row>
    <row r="593">
      <c r="A593" s="113"/>
      <c r="B593" s="113"/>
      <c r="C593" s="113"/>
      <c r="D593" s="113"/>
      <c r="E593" s="113"/>
    </row>
    <row r="594">
      <c r="A594" s="113"/>
      <c r="B594" s="113"/>
      <c r="C594" s="113"/>
      <c r="D594" s="113"/>
      <c r="E594" s="113"/>
    </row>
    <row r="595">
      <c r="A595" s="113"/>
      <c r="B595" s="113"/>
      <c r="C595" s="113"/>
      <c r="D595" s="113"/>
      <c r="E595" s="113"/>
    </row>
    <row r="596">
      <c r="A596" s="113"/>
      <c r="B596" s="113"/>
      <c r="C596" s="113"/>
      <c r="D596" s="113"/>
      <c r="E596" s="113"/>
    </row>
    <row r="597">
      <c r="A597" s="113"/>
      <c r="B597" s="113"/>
      <c r="C597" s="113"/>
      <c r="D597" s="113"/>
      <c r="E597" s="113"/>
    </row>
    <row r="598">
      <c r="A598" s="113"/>
      <c r="B598" s="113"/>
      <c r="C598" s="113"/>
      <c r="D598" s="113"/>
      <c r="E598" s="113"/>
    </row>
    <row r="599">
      <c r="A599" s="113"/>
      <c r="B599" s="113"/>
      <c r="C599" s="113"/>
      <c r="D599" s="113"/>
      <c r="E599" s="113"/>
    </row>
    <row r="600">
      <c r="A600" s="113"/>
      <c r="B600" s="113"/>
      <c r="C600" s="113"/>
      <c r="D600" s="113"/>
      <c r="E600" s="113"/>
    </row>
    <row r="601">
      <c r="A601" s="113"/>
      <c r="B601" s="113"/>
      <c r="C601" s="113"/>
      <c r="D601" s="113"/>
      <c r="E601" s="113"/>
    </row>
    <row r="602">
      <c r="A602" s="113"/>
      <c r="B602" s="113"/>
      <c r="C602" s="113"/>
      <c r="D602" s="113"/>
      <c r="E602" s="113"/>
    </row>
    <row r="603">
      <c r="A603" s="113"/>
      <c r="B603" s="113"/>
      <c r="C603" s="113"/>
      <c r="D603" s="113"/>
      <c r="E603" s="113"/>
    </row>
    <row r="604">
      <c r="A604" s="113"/>
      <c r="B604" s="113"/>
      <c r="C604" s="113"/>
      <c r="D604" s="113"/>
      <c r="E604" s="113"/>
    </row>
    <row r="605">
      <c r="A605" s="113"/>
      <c r="B605" s="113"/>
      <c r="C605" s="113"/>
      <c r="D605" s="113"/>
      <c r="E605" s="113"/>
    </row>
    <row r="606">
      <c r="A606" s="113"/>
      <c r="B606" s="113"/>
      <c r="C606" s="113"/>
      <c r="D606" s="113"/>
      <c r="E606" s="113"/>
    </row>
    <row r="607">
      <c r="A607" s="113"/>
      <c r="B607" s="113"/>
      <c r="C607" s="113"/>
      <c r="D607" s="113"/>
      <c r="E607" s="113"/>
    </row>
    <row r="608">
      <c r="A608" s="113"/>
      <c r="B608" s="113"/>
      <c r="C608" s="113"/>
      <c r="D608" s="113"/>
      <c r="E608" s="113"/>
    </row>
    <row r="609">
      <c r="A609" s="113"/>
      <c r="B609" s="113"/>
      <c r="C609" s="113"/>
      <c r="D609" s="113"/>
      <c r="E609" s="113"/>
    </row>
    <row r="610">
      <c r="A610" s="113"/>
      <c r="B610" s="113"/>
      <c r="C610" s="113"/>
      <c r="D610" s="113"/>
      <c r="E610" s="113"/>
    </row>
    <row r="611">
      <c r="A611" s="113"/>
      <c r="B611" s="113"/>
      <c r="C611" s="113"/>
      <c r="D611" s="113"/>
      <c r="E611" s="113"/>
    </row>
    <row r="612">
      <c r="A612" s="113"/>
      <c r="B612" s="113"/>
      <c r="C612" s="113"/>
      <c r="D612" s="113"/>
      <c r="E612" s="113"/>
    </row>
    <row r="613">
      <c r="A613" s="113"/>
      <c r="B613" s="113"/>
      <c r="C613" s="113"/>
      <c r="D613" s="113"/>
      <c r="E613" s="113"/>
    </row>
    <row r="614">
      <c r="A614" s="113"/>
      <c r="B614" s="113"/>
      <c r="C614" s="113"/>
      <c r="D614" s="113"/>
      <c r="E614" s="113"/>
    </row>
    <row r="615">
      <c r="A615" s="113"/>
      <c r="B615" s="113"/>
      <c r="C615" s="113"/>
      <c r="D615" s="113"/>
      <c r="E615" s="113"/>
    </row>
    <row r="616">
      <c r="A616" s="113"/>
      <c r="B616" s="113"/>
      <c r="C616" s="113"/>
      <c r="D616" s="113"/>
      <c r="E616" s="113"/>
    </row>
    <row r="617">
      <c r="A617" s="113"/>
      <c r="B617" s="113"/>
      <c r="C617" s="113"/>
      <c r="D617" s="113"/>
      <c r="E617" s="113"/>
    </row>
    <row r="618">
      <c r="A618" s="113"/>
      <c r="B618" s="113"/>
      <c r="C618" s="113"/>
      <c r="D618" s="113"/>
      <c r="E618" s="113"/>
    </row>
    <row r="619">
      <c r="A619" s="113"/>
      <c r="B619" s="113"/>
      <c r="C619" s="113"/>
      <c r="D619" s="113"/>
      <c r="E619" s="113"/>
    </row>
    <row r="620">
      <c r="A620" s="113"/>
      <c r="B620" s="113"/>
      <c r="C620" s="113"/>
      <c r="D620" s="113"/>
      <c r="E620" s="113"/>
    </row>
    <row r="621">
      <c r="A621" s="113"/>
      <c r="B621" s="113"/>
      <c r="C621" s="113"/>
      <c r="D621" s="113"/>
      <c r="E621" s="113"/>
    </row>
    <row r="622">
      <c r="A622" s="113"/>
      <c r="B622" s="113"/>
      <c r="C622" s="113"/>
      <c r="D622" s="113"/>
      <c r="E622" s="113"/>
    </row>
    <row r="623">
      <c r="A623" s="113"/>
      <c r="B623" s="113"/>
      <c r="C623" s="113"/>
      <c r="D623" s="113"/>
      <c r="E623" s="113"/>
    </row>
    <row r="624">
      <c r="A624" s="113"/>
      <c r="B624" s="113"/>
      <c r="C624" s="113"/>
      <c r="D624" s="113"/>
      <c r="E624" s="113"/>
    </row>
    <row r="625">
      <c r="A625" s="113"/>
      <c r="B625" s="113"/>
      <c r="C625" s="113"/>
      <c r="D625" s="113"/>
      <c r="E625" s="113"/>
    </row>
    <row r="626">
      <c r="A626" s="113"/>
      <c r="B626" s="113"/>
      <c r="C626" s="113"/>
      <c r="D626" s="113"/>
      <c r="E626" s="113"/>
    </row>
    <row r="627">
      <c r="A627" s="113"/>
      <c r="B627" s="113"/>
      <c r="C627" s="113"/>
      <c r="D627" s="113"/>
      <c r="E627" s="113"/>
    </row>
    <row r="628">
      <c r="A628" s="113"/>
      <c r="B628" s="113"/>
      <c r="C628" s="113"/>
      <c r="D628" s="113"/>
      <c r="E628" s="113"/>
    </row>
    <row r="629">
      <c r="A629" s="113"/>
      <c r="B629" s="113"/>
      <c r="C629" s="113"/>
      <c r="D629" s="113"/>
      <c r="E629" s="113"/>
    </row>
    <row r="630">
      <c r="A630" s="113"/>
      <c r="B630" s="113"/>
      <c r="C630" s="113"/>
      <c r="D630" s="113"/>
      <c r="E630" s="113"/>
    </row>
    <row r="631">
      <c r="A631" s="113"/>
      <c r="B631" s="113"/>
      <c r="C631" s="113"/>
      <c r="D631" s="113"/>
      <c r="E631" s="113"/>
    </row>
    <row r="632">
      <c r="A632" s="113"/>
      <c r="B632" s="113"/>
      <c r="C632" s="113"/>
      <c r="D632" s="113"/>
      <c r="E632" s="113"/>
    </row>
    <row r="633">
      <c r="A633" s="113"/>
      <c r="B633" s="113"/>
      <c r="C633" s="113"/>
      <c r="D633" s="113"/>
      <c r="E633" s="113"/>
    </row>
    <row r="634">
      <c r="A634" s="113"/>
      <c r="B634" s="113"/>
      <c r="C634" s="113"/>
      <c r="D634" s="113"/>
      <c r="E634" s="113"/>
    </row>
    <row r="635">
      <c r="A635" s="113"/>
      <c r="B635" s="113"/>
      <c r="C635" s="113"/>
      <c r="D635" s="113"/>
      <c r="E635" s="113"/>
    </row>
    <row r="636">
      <c r="A636" s="113"/>
      <c r="B636" s="113"/>
      <c r="C636" s="113"/>
      <c r="D636" s="113"/>
      <c r="E636" s="113"/>
    </row>
    <row r="637">
      <c r="A637" s="113"/>
      <c r="B637" s="113"/>
      <c r="C637" s="113"/>
      <c r="D637" s="113"/>
      <c r="E637" s="113"/>
    </row>
    <row r="638">
      <c r="A638" s="113"/>
      <c r="B638" s="113"/>
      <c r="C638" s="113"/>
      <c r="D638" s="113"/>
      <c r="E638" s="113"/>
    </row>
    <row r="639">
      <c r="A639" s="113"/>
      <c r="B639" s="113"/>
      <c r="C639" s="113"/>
      <c r="D639" s="113"/>
      <c r="E639" s="113"/>
    </row>
    <row r="640">
      <c r="A640" s="113"/>
      <c r="B640" s="113"/>
      <c r="C640" s="113"/>
      <c r="D640" s="113"/>
      <c r="E640" s="113"/>
    </row>
    <row r="641">
      <c r="A641" s="113"/>
      <c r="B641" s="113"/>
      <c r="C641" s="113"/>
      <c r="D641" s="113"/>
      <c r="E641" s="113"/>
    </row>
    <row r="642">
      <c r="A642" s="113"/>
      <c r="B642" s="113"/>
      <c r="C642" s="113"/>
      <c r="D642" s="113"/>
      <c r="E642" s="113"/>
    </row>
    <row r="643">
      <c r="A643" s="113"/>
      <c r="B643" s="113"/>
      <c r="C643" s="113"/>
      <c r="D643" s="113"/>
      <c r="E643" s="113"/>
    </row>
    <row r="644">
      <c r="A644" s="113"/>
      <c r="B644" s="113"/>
      <c r="C644" s="113"/>
      <c r="D644" s="113"/>
      <c r="E644" s="113"/>
    </row>
    <row r="645">
      <c r="A645" s="113"/>
      <c r="B645" s="113"/>
      <c r="C645" s="113"/>
      <c r="D645" s="113"/>
      <c r="E645" s="113"/>
    </row>
    <row r="646">
      <c r="A646" s="113"/>
      <c r="B646" s="113"/>
      <c r="C646" s="113"/>
      <c r="D646" s="113"/>
      <c r="E646" s="113"/>
    </row>
    <row r="647">
      <c r="A647" s="113"/>
      <c r="B647" s="113"/>
      <c r="C647" s="113"/>
      <c r="D647" s="113"/>
      <c r="E647" s="113"/>
    </row>
    <row r="648">
      <c r="A648" s="113"/>
      <c r="B648" s="113"/>
      <c r="C648" s="113"/>
      <c r="D648" s="113"/>
      <c r="E648" s="113"/>
    </row>
    <row r="649">
      <c r="A649" s="113"/>
      <c r="B649" s="113"/>
      <c r="C649" s="113"/>
      <c r="D649" s="113"/>
      <c r="E649" s="113"/>
    </row>
    <row r="650">
      <c r="A650" s="113"/>
      <c r="B650" s="113"/>
      <c r="C650" s="113"/>
      <c r="D650" s="113"/>
      <c r="E650" s="113"/>
    </row>
    <row r="651">
      <c r="A651" s="113"/>
      <c r="B651" s="113"/>
      <c r="C651" s="113"/>
      <c r="D651" s="113"/>
      <c r="E651" s="113"/>
    </row>
    <row r="652">
      <c r="A652" s="113"/>
      <c r="B652" s="113"/>
      <c r="C652" s="113"/>
      <c r="D652" s="113"/>
      <c r="E652" s="113"/>
    </row>
    <row r="653">
      <c r="A653" s="113"/>
      <c r="B653" s="113"/>
      <c r="C653" s="113"/>
      <c r="D653" s="113"/>
      <c r="E653" s="113"/>
    </row>
    <row r="654">
      <c r="A654" s="113"/>
      <c r="B654" s="113"/>
      <c r="C654" s="113"/>
      <c r="D654" s="113"/>
      <c r="E654" s="113"/>
    </row>
    <row r="655">
      <c r="A655" s="113"/>
      <c r="B655" s="113"/>
      <c r="C655" s="113"/>
      <c r="D655" s="113"/>
      <c r="E655" s="113"/>
    </row>
    <row r="656">
      <c r="A656" s="113"/>
      <c r="B656" s="113"/>
      <c r="C656" s="113"/>
      <c r="D656" s="113"/>
      <c r="E656" s="113"/>
    </row>
    <row r="657">
      <c r="A657" s="113"/>
      <c r="B657" s="113"/>
      <c r="C657" s="113"/>
      <c r="D657" s="113"/>
      <c r="E657" s="113"/>
    </row>
    <row r="658">
      <c r="A658" s="113"/>
      <c r="B658" s="113"/>
      <c r="C658" s="113"/>
      <c r="D658" s="113"/>
      <c r="E658" s="113"/>
    </row>
    <row r="659">
      <c r="A659" s="113"/>
      <c r="B659" s="113"/>
      <c r="C659" s="113"/>
      <c r="D659" s="113"/>
      <c r="E659" s="113"/>
    </row>
    <row r="660">
      <c r="A660" s="113"/>
      <c r="B660" s="113"/>
      <c r="C660" s="113"/>
      <c r="D660" s="113"/>
      <c r="E660" s="113"/>
    </row>
    <row r="661">
      <c r="A661" s="113"/>
      <c r="B661" s="113"/>
      <c r="C661" s="113"/>
      <c r="D661" s="113"/>
      <c r="E661" s="113"/>
    </row>
    <row r="662">
      <c r="A662" s="113"/>
      <c r="B662" s="113"/>
      <c r="C662" s="113"/>
      <c r="D662" s="113"/>
      <c r="E662" s="113"/>
    </row>
    <row r="663">
      <c r="A663" s="113"/>
      <c r="B663" s="113"/>
      <c r="C663" s="113"/>
      <c r="D663" s="113"/>
      <c r="E663" s="113"/>
    </row>
    <row r="664">
      <c r="A664" s="113"/>
      <c r="B664" s="113"/>
      <c r="C664" s="113"/>
      <c r="D664" s="113"/>
      <c r="E664" s="113"/>
    </row>
    <row r="665">
      <c r="A665" s="113"/>
      <c r="B665" s="113"/>
      <c r="C665" s="113"/>
      <c r="D665" s="113"/>
      <c r="E665" s="113"/>
    </row>
    <row r="666">
      <c r="A666" s="113"/>
      <c r="B666" s="113"/>
      <c r="C666" s="113"/>
      <c r="D666" s="113"/>
      <c r="E666" s="113"/>
    </row>
    <row r="667">
      <c r="A667" s="113"/>
      <c r="B667" s="113"/>
      <c r="C667" s="113"/>
      <c r="D667" s="113"/>
      <c r="E667" s="113"/>
    </row>
    <row r="668">
      <c r="A668" s="113"/>
      <c r="B668" s="113"/>
      <c r="C668" s="113"/>
      <c r="D668" s="113"/>
      <c r="E668" s="113"/>
    </row>
    <row r="669">
      <c r="A669" s="113"/>
      <c r="B669" s="113"/>
      <c r="C669" s="113"/>
      <c r="D669" s="113"/>
      <c r="E669" s="113"/>
    </row>
    <row r="670">
      <c r="A670" s="113"/>
      <c r="B670" s="113"/>
      <c r="C670" s="113"/>
      <c r="D670" s="113"/>
      <c r="E670" s="113"/>
    </row>
    <row r="671">
      <c r="A671" s="113"/>
      <c r="B671" s="113"/>
      <c r="C671" s="113"/>
      <c r="D671" s="113"/>
      <c r="E671" s="113"/>
    </row>
    <row r="672">
      <c r="A672" s="113"/>
      <c r="B672" s="113"/>
      <c r="C672" s="113"/>
      <c r="D672" s="113"/>
      <c r="E672" s="113"/>
    </row>
    <row r="673">
      <c r="A673" s="113"/>
      <c r="B673" s="113"/>
      <c r="C673" s="113"/>
      <c r="D673" s="113"/>
      <c r="E673" s="113"/>
    </row>
    <row r="674">
      <c r="A674" s="113"/>
      <c r="B674" s="113"/>
      <c r="C674" s="113"/>
      <c r="D674" s="113"/>
      <c r="E674" s="113"/>
    </row>
    <row r="675">
      <c r="A675" s="113"/>
      <c r="B675" s="113"/>
      <c r="C675" s="113"/>
      <c r="D675" s="113"/>
      <c r="E675" s="113"/>
    </row>
    <row r="676">
      <c r="A676" s="113"/>
      <c r="B676" s="113"/>
      <c r="C676" s="113"/>
      <c r="D676" s="113"/>
      <c r="E676" s="113"/>
    </row>
    <row r="677">
      <c r="A677" s="113"/>
      <c r="B677" s="113"/>
      <c r="C677" s="113"/>
      <c r="D677" s="113"/>
      <c r="E677" s="113"/>
    </row>
    <row r="678">
      <c r="A678" s="113"/>
      <c r="B678" s="113"/>
      <c r="C678" s="113"/>
      <c r="D678" s="113"/>
      <c r="E678" s="113"/>
    </row>
    <row r="679">
      <c r="A679" s="113"/>
      <c r="B679" s="113"/>
      <c r="C679" s="113"/>
      <c r="D679" s="113"/>
      <c r="E679" s="113"/>
    </row>
    <row r="680">
      <c r="A680" s="113"/>
      <c r="B680" s="113"/>
      <c r="C680" s="113"/>
      <c r="D680" s="113"/>
      <c r="E680" s="113"/>
    </row>
    <row r="681">
      <c r="A681" s="113"/>
      <c r="B681" s="113"/>
      <c r="C681" s="113"/>
      <c r="D681" s="113"/>
      <c r="E681" s="113"/>
    </row>
    <row r="682">
      <c r="A682" s="113"/>
      <c r="B682" s="113"/>
      <c r="C682" s="113"/>
      <c r="D682" s="113"/>
      <c r="E682" s="113"/>
    </row>
    <row r="683">
      <c r="A683" s="113"/>
      <c r="B683" s="113"/>
      <c r="C683" s="113"/>
      <c r="D683" s="113"/>
      <c r="E683" s="113"/>
    </row>
    <row r="684">
      <c r="A684" s="113"/>
      <c r="B684" s="113"/>
      <c r="C684" s="113"/>
      <c r="D684" s="113"/>
      <c r="E684" s="113"/>
    </row>
    <row r="685">
      <c r="A685" s="113"/>
      <c r="B685" s="113"/>
      <c r="C685" s="113"/>
      <c r="D685" s="113"/>
      <c r="E685" s="113"/>
    </row>
    <row r="686">
      <c r="A686" s="113"/>
      <c r="B686" s="113"/>
      <c r="C686" s="113"/>
      <c r="D686" s="113"/>
      <c r="E686" s="113"/>
    </row>
    <row r="687">
      <c r="A687" s="113"/>
      <c r="B687" s="113"/>
      <c r="C687" s="113"/>
      <c r="D687" s="113"/>
      <c r="E687" s="113"/>
    </row>
    <row r="688">
      <c r="A688" s="113"/>
      <c r="B688" s="113"/>
      <c r="C688" s="113"/>
      <c r="D688" s="113"/>
      <c r="E688" s="113"/>
    </row>
    <row r="689">
      <c r="A689" s="113"/>
      <c r="B689" s="113"/>
      <c r="C689" s="113"/>
      <c r="D689" s="113"/>
      <c r="E689" s="113"/>
    </row>
    <row r="690">
      <c r="A690" s="113"/>
      <c r="B690" s="113"/>
      <c r="C690" s="113"/>
      <c r="D690" s="113"/>
      <c r="E690" s="113"/>
    </row>
    <row r="691">
      <c r="A691" s="113"/>
      <c r="B691" s="113"/>
      <c r="C691" s="113"/>
      <c r="D691" s="113"/>
      <c r="E691" s="113"/>
    </row>
    <row r="692">
      <c r="A692" s="113"/>
      <c r="B692" s="113"/>
      <c r="C692" s="113"/>
      <c r="D692" s="113"/>
      <c r="E692" s="113"/>
    </row>
    <row r="693">
      <c r="A693" s="113"/>
      <c r="B693" s="113"/>
      <c r="C693" s="113"/>
      <c r="D693" s="113"/>
      <c r="E693" s="113"/>
    </row>
    <row r="694">
      <c r="A694" s="113"/>
      <c r="B694" s="113"/>
      <c r="C694" s="113"/>
      <c r="D694" s="113"/>
      <c r="E694" s="113"/>
    </row>
    <row r="695">
      <c r="A695" s="113"/>
      <c r="B695" s="113"/>
      <c r="C695" s="113"/>
      <c r="D695" s="113"/>
      <c r="E695" s="113"/>
    </row>
    <row r="696">
      <c r="A696" s="113"/>
      <c r="B696" s="113"/>
      <c r="C696" s="113"/>
      <c r="D696" s="113"/>
      <c r="E696" s="113"/>
    </row>
    <row r="697">
      <c r="A697" s="113"/>
      <c r="B697" s="113"/>
      <c r="C697" s="113"/>
      <c r="D697" s="113"/>
      <c r="E697" s="113"/>
    </row>
    <row r="698">
      <c r="A698" s="113"/>
      <c r="B698" s="113"/>
      <c r="C698" s="113"/>
      <c r="D698" s="113"/>
      <c r="E698" s="113"/>
    </row>
    <row r="699">
      <c r="A699" s="113"/>
      <c r="B699" s="113"/>
      <c r="C699" s="113"/>
      <c r="D699" s="113"/>
      <c r="E699" s="113"/>
    </row>
    <row r="700">
      <c r="A700" s="113"/>
      <c r="B700" s="113"/>
      <c r="C700" s="113"/>
      <c r="D700" s="113"/>
      <c r="E700" s="113"/>
    </row>
    <row r="701">
      <c r="A701" s="113"/>
      <c r="B701" s="113"/>
      <c r="C701" s="113"/>
      <c r="D701" s="113"/>
      <c r="E701" s="113"/>
    </row>
    <row r="702">
      <c r="A702" s="113"/>
      <c r="B702" s="113"/>
      <c r="C702" s="113"/>
      <c r="D702" s="113"/>
      <c r="E702" s="113"/>
    </row>
    <row r="703">
      <c r="A703" s="113"/>
      <c r="B703" s="113"/>
      <c r="C703" s="113"/>
      <c r="D703" s="113"/>
      <c r="E703" s="113"/>
    </row>
    <row r="704">
      <c r="A704" s="113"/>
      <c r="B704" s="113"/>
      <c r="C704" s="113"/>
      <c r="D704" s="113"/>
      <c r="E704" s="113"/>
    </row>
    <row r="705">
      <c r="A705" s="113"/>
      <c r="B705" s="113"/>
      <c r="C705" s="113"/>
      <c r="D705" s="113"/>
      <c r="E705" s="113"/>
    </row>
    <row r="706">
      <c r="A706" s="113"/>
      <c r="B706" s="113"/>
      <c r="C706" s="113"/>
      <c r="D706" s="113"/>
      <c r="E706" s="113"/>
    </row>
    <row r="707">
      <c r="A707" s="113"/>
      <c r="B707" s="113"/>
      <c r="C707" s="113"/>
      <c r="D707" s="113"/>
      <c r="E707" s="113"/>
    </row>
    <row r="708">
      <c r="A708" s="113"/>
      <c r="B708" s="113"/>
      <c r="C708" s="113"/>
      <c r="D708" s="113"/>
      <c r="E708" s="113"/>
    </row>
    <row r="709">
      <c r="A709" s="113"/>
      <c r="B709" s="113"/>
      <c r="C709" s="113"/>
      <c r="D709" s="113"/>
      <c r="E709" s="113"/>
    </row>
    <row r="710">
      <c r="A710" s="113"/>
      <c r="B710" s="113"/>
      <c r="C710" s="113"/>
      <c r="D710" s="113"/>
      <c r="E710" s="113"/>
    </row>
    <row r="711">
      <c r="A711" s="113"/>
      <c r="B711" s="113"/>
      <c r="C711" s="113"/>
      <c r="D711" s="113"/>
      <c r="E711" s="113"/>
    </row>
    <row r="712">
      <c r="A712" s="113"/>
      <c r="B712" s="113"/>
      <c r="C712" s="113"/>
      <c r="D712" s="113"/>
      <c r="E712" s="113"/>
    </row>
    <row r="713">
      <c r="A713" s="113"/>
      <c r="B713" s="113"/>
      <c r="C713" s="113"/>
      <c r="D713" s="113"/>
      <c r="E713" s="113"/>
    </row>
    <row r="714">
      <c r="A714" s="113"/>
      <c r="B714" s="113"/>
      <c r="C714" s="113"/>
      <c r="D714" s="113"/>
      <c r="E714" s="113"/>
    </row>
    <row r="715">
      <c r="A715" s="113"/>
      <c r="B715" s="113"/>
      <c r="C715" s="113"/>
      <c r="D715" s="113"/>
      <c r="E715" s="113"/>
    </row>
    <row r="716">
      <c r="A716" s="113"/>
      <c r="B716" s="113"/>
      <c r="C716" s="113"/>
      <c r="D716" s="113"/>
      <c r="E716" s="113"/>
    </row>
    <row r="717">
      <c r="A717" s="113"/>
      <c r="B717" s="113"/>
      <c r="C717" s="113"/>
      <c r="D717" s="113"/>
      <c r="E717" s="113"/>
    </row>
    <row r="718">
      <c r="A718" s="113"/>
      <c r="B718" s="113"/>
      <c r="C718" s="113"/>
      <c r="D718" s="113"/>
      <c r="E718" s="113"/>
    </row>
    <row r="719">
      <c r="A719" s="113"/>
      <c r="B719" s="113"/>
      <c r="C719" s="113"/>
      <c r="D719" s="113"/>
      <c r="E719" s="113"/>
    </row>
    <row r="720">
      <c r="A720" s="113"/>
      <c r="B720" s="113"/>
      <c r="C720" s="113"/>
      <c r="D720" s="113"/>
      <c r="E720" s="113"/>
    </row>
    <row r="721">
      <c r="A721" s="113"/>
      <c r="B721" s="113"/>
      <c r="C721" s="113"/>
      <c r="D721" s="113"/>
      <c r="E721" s="113"/>
    </row>
    <row r="722">
      <c r="A722" s="113"/>
      <c r="B722" s="113"/>
      <c r="C722" s="113"/>
      <c r="D722" s="113"/>
      <c r="E722" s="113"/>
    </row>
    <row r="723">
      <c r="A723" s="113"/>
      <c r="B723" s="113"/>
      <c r="C723" s="113"/>
      <c r="D723" s="113"/>
      <c r="E723" s="113"/>
    </row>
    <row r="724">
      <c r="A724" s="113"/>
      <c r="B724" s="113"/>
      <c r="C724" s="113"/>
      <c r="D724" s="113"/>
      <c r="E724" s="113"/>
    </row>
    <row r="725">
      <c r="A725" s="113"/>
      <c r="B725" s="113"/>
      <c r="C725" s="113"/>
      <c r="D725" s="113"/>
      <c r="E725" s="113"/>
    </row>
    <row r="726">
      <c r="A726" s="113"/>
      <c r="B726" s="113"/>
      <c r="C726" s="113"/>
      <c r="D726" s="113"/>
      <c r="E726" s="113"/>
    </row>
    <row r="727">
      <c r="A727" s="113"/>
      <c r="B727" s="113"/>
      <c r="C727" s="113"/>
      <c r="D727" s="113"/>
      <c r="E727" s="113"/>
    </row>
    <row r="728">
      <c r="A728" s="113"/>
      <c r="B728" s="113"/>
      <c r="C728" s="113"/>
      <c r="D728" s="113"/>
      <c r="E728" s="113"/>
    </row>
    <row r="729">
      <c r="A729" s="113"/>
      <c r="B729" s="113"/>
      <c r="C729" s="113"/>
      <c r="D729" s="113"/>
      <c r="E729" s="113"/>
    </row>
    <row r="730">
      <c r="A730" s="113"/>
      <c r="B730" s="113"/>
      <c r="C730" s="113"/>
      <c r="D730" s="113"/>
      <c r="E730" s="113"/>
    </row>
    <row r="731">
      <c r="A731" s="113"/>
      <c r="B731" s="113"/>
      <c r="C731" s="113"/>
      <c r="D731" s="113"/>
      <c r="E731" s="113"/>
    </row>
    <row r="732">
      <c r="A732" s="113"/>
      <c r="B732" s="113"/>
      <c r="C732" s="113"/>
      <c r="D732" s="113"/>
      <c r="E732" s="113"/>
    </row>
    <row r="733">
      <c r="A733" s="113"/>
      <c r="B733" s="113"/>
      <c r="C733" s="113"/>
      <c r="D733" s="113"/>
      <c r="E733" s="113"/>
    </row>
    <row r="734">
      <c r="A734" s="113"/>
      <c r="B734" s="113"/>
      <c r="C734" s="113"/>
      <c r="D734" s="113"/>
      <c r="E734" s="113"/>
    </row>
    <row r="735">
      <c r="A735" s="113"/>
      <c r="B735" s="113"/>
      <c r="C735" s="113"/>
      <c r="D735" s="113"/>
      <c r="E735" s="113"/>
    </row>
    <row r="736">
      <c r="A736" s="113"/>
      <c r="B736" s="113"/>
      <c r="C736" s="113"/>
      <c r="D736" s="113"/>
      <c r="E736" s="113"/>
    </row>
    <row r="737">
      <c r="A737" s="113"/>
      <c r="B737" s="113"/>
      <c r="C737" s="113"/>
      <c r="D737" s="113"/>
      <c r="E737" s="113"/>
    </row>
    <row r="738">
      <c r="A738" s="113"/>
      <c r="B738" s="113"/>
      <c r="C738" s="113"/>
      <c r="D738" s="113"/>
      <c r="E738" s="113"/>
    </row>
    <row r="739">
      <c r="A739" s="113"/>
      <c r="B739" s="113"/>
      <c r="C739" s="113"/>
      <c r="D739" s="113"/>
      <c r="E739" s="113"/>
    </row>
    <row r="740">
      <c r="A740" s="113"/>
      <c r="B740" s="113"/>
      <c r="C740" s="113"/>
      <c r="D740" s="113"/>
      <c r="E740" s="113"/>
    </row>
    <row r="741">
      <c r="A741" s="113"/>
      <c r="B741" s="113"/>
      <c r="C741" s="113"/>
      <c r="D741" s="113"/>
      <c r="E741" s="113"/>
    </row>
    <row r="742">
      <c r="A742" s="113"/>
      <c r="B742" s="113"/>
      <c r="C742" s="113"/>
      <c r="D742" s="113"/>
      <c r="E742" s="113"/>
    </row>
    <row r="743">
      <c r="A743" s="113"/>
      <c r="B743" s="113"/>
      <c r="C743" s="113"/>
      <c r="D743" s="113"/>
      <c r="E743" s="113"/>
    </row>
    <row r="744">
      <c r="A744" s="113"/>
      <c r="B744" s="113"/>
      <c r="C744" s="113"/>
      <c r="D744" s="113"/>
      <c r="E744" s="113"/>
    </row>
    <row r="745">
      <c r="A745" s="113"/>
      <c r="B745" s="113"/>
      <c r="C745" s="113"/>
      <c r="D745" s="113"/>
      <c r="E745" s="113"/>
    </row>
    <row r="746">
      <c r="A746" s="113"/>
      <c r="B746" s="113"/>
      <c r="C746" s="113"/>
      <c r="D746" s="113"/>
      <c r="E746" s="113"/>
    </row>
    <row r="747">
      <c r="A747" s="113"/>
      <c r="B747" s="113"/>
      <c r="C747" s="113"/>
      <c r="D747" s="113"/>
      <c r="E747" s="113"/>
    </row>
    <row r="748">
      <c r="A748" s="113"/>
      <c r="B748" s="113"/>
      <c r="C748" s="113"/>
      <c r="D748" s="113"/>
      <c r="E748" s="113"/>
    </row>
    <row r="749">
      <c r="A749" s="113"/>
      <c r="B749" s="113"/>
      <c r="C749" s="113"/>
      <c r="D749" s="113"/>
      <c r="E749" s="113"/>
    </row>
    <row r="750">
      <c r="A750" s="113"/>
      <c r="B750" s="113"/>
      <c r="C750" s="113"/>
      <c r="D750" s="113"/>
      <c r="E750" s="113"/>
    </row>
    <row r="751">
      <c r="A751" s="113"/>
      <c r="B751" s="113"/>
      <c r="C751" s="113"/>
      <c r="D751" s="113"/>
      <c r="E751" s="113"/>
    </row>
    <row r="752">
      <c r="A752" s="113"/>
      <c r="B752" s="113"/>
      <c r="C752" s="113"/>
      <c r="D752" s="113"/>
      <c r="E752" s="113"/>
    </row>
    <row r="753">
      <c r="A753" s="113"/>
      <c r="B753" s="113"/>
      <c r="C753" s="113"/>
      <c r="D753" s="113"/>
      <c r="E753" s="113"/>
    </row>
    <row r="754">
      <c r="A754" s="113"/>
      <c r="B754" s="113"/>
      <c r="C754" s="113"/>
      <c r="D754" s="113"/>
      <c r="E754" s="113"/>
    </row>
    <row r="755">
      <c r="A755" s="113"/>
      <c r="B755" s="113"/>
      <c r="C755" s="113"/>
      <c r="D755" s="113"/>
      <c r="E755" s="113"/>
    </row>
    <row r="756">
      <c r="A756" s="113"/>
      <c r="B756" s="113"/>
      <c r="C756" s="113"/>
      <c r="D756" s="113"/>
      <c r="E756" s="113"/>
    </row>
    <row r="757">
      <c r="A757" s="113"/>
      <c r="B757" s="113"/>
      <c r="C757" s="113"/>
      <c r="D757" s="113"/>
      <c r="E757" s="113"/>
    </row>
    <row r="758">
      <c r="A758" s="113"/>
      <c r="B758" s="113"/>
      <c r="C758" s="113"/>
      <c r="D758" s="113"/>
      <c r="E758" s="113"/>
    </row>
    <row r="759">
      <c r="A759" s="113"/>
      <c r="B759" s="113"/>
      <c r="C759" s="113"/>
      <c r="D759" s="113"/>
      <c r="E759" s="113"/>
    </row>
    <row r="760">
      <c r="A760" s="113"/>
      <c r="B760" s="113"/>
      <c r="C760" s="113"/>
      <c r="D760" s="113"/>
      <c r="E760" s="113"/>
    </row>
    <row r="761">
      <c r="A761" s="113"/>
      <c r="B761" s="113"/>
      <c r="C761" s="113"/>
      <c r="D761" s="113"/>
      <c r="E761" s="113"/>
    </row>
    <row r="762">
      <c r="A762" s="113"/>
      <c r="B762" s="113"/>
      <c r="C762" s="113"/>
      <c r="D762" s="113"/>
      <c r="E762" s="113"/>
    </row>
    <row r="763">
      <c r="A763" s="113"/>
      <c r="B763" s="113"/>
      <c r="C763" s="113"/>
      <c r="D763" s="113"/>
      <c r="E763" s="113"/>
    </row>
    <row r="764">
      <c r="A764" s="113"/>
      <c r="B764" s="113"/>
      <c r="C764" s="113"/>
      <c r="D764" s="113"/>
      <c r="E764" s="113"/>
    </row>
    <row r="765">
      <c r="A765" s="113"/>
      <c r="B765" s="113"/>
      <c r="C765" s="113"/>
      <c r="D765" s="113"/>
      <c r="E765" s="113"/>
    </row>
    <row r="766">
      <c r="A766" s="113"/>
      <c r="B766" s="113"/>
      <c r="C766" s="113"/>
      <c r="D766" s="113"/>
      <c r="E766" s="113"/>
    </row>
    <row r="767">
      <c r="A767" s="113"/>
      <c r="B767" s="113"/>
      <c r="C767" s="113"/>
      <c r="D767" s="113"/>
      <c r="E767" s="113"/>
    </row>
    <row r="768">
      <c r="A768" s="113"/>
      <c r="B768" s="113"/>
      <c r="C768" s="113"/>
      <c r="D768" s="113"/>
      <c r="E768" s="113"/>
    </row>
    <row r="769">
      <c r="A769" s="113"/>
      <c r="B769" s="113"/>
      <c r="C769" s="113"/>
      <c r="D769" s="113"/>
      <c r="E769" s="113"/>
    </row>
    <row r="770">
      <c r="A770" s="113"/>
      <c r="B770" s="113"/>
      <c r="C770" s="113"/>
      <c r="D770" s="113"/>
      <c r="E770" s="113"/>
    </row>
    <row r="771">
      <c r="A771" s="113"/>
      <c r="B771" s="113"/>
      <c r="C771" s="113"/>
      <c r="D771" s="113"/>
      <c r="E771" s="113"/>
    </row>
    <row r="772">
      <c r="A772" s="113"/>
      <c r="B772" s="113"/>
      <c r="C772" s="113"/>
      <c r="D772" s="113"/>
      <c r="E772" s="113"/>
    </row>
    <row r="773">
      <c r="A773" s="113"/>
      <c r="B773" s="113"/>
      <c r="C773" s="113"/>
      <c r="D773" s="113"/>
      <c r="E773" s="113"/>
    </row>
    <row r="774">
      <c r="A774" s="113"/>
      <c r="B774" s="113"/>
      <c r="C774" s="113"/>
      <c r="D774" s="113"/>
      <c r="E774" s="113"/>
    </row>
    <row r="775">
      <c r="A775" s="113"/>
      <c r="B775" s="113"/>
      <c r="C775" s="113"/>
      <c r="D775" s="113"/>
      <c r="E775" s="113"/>
    </row>
    <row r="776">
      <c r="A776" s="113"/>
      <c r="B776" s="113"/>
      <c r="C776" s="113"/>
      <c r="D776" s="113"/>
      <c r="E776" s="113"/>
    </row>
    <row r="777">
      <c r="A777" s="113"/>
      <c r="B777" s="113"/>
      <c r="C777" s="113"/>
      <c r="D777" s="113"/>
      <c r="E777" s="113"/>
    </row>
    <row r="778">
      <c r="A778" s="113"/>
      <c r="B778" s="113"/>
      <c r="C778" s="113"/>
      <c r="D778" s="113"/>
      <c r="E778" s="113"/>
    </row>
    <row r="779">
      <c r="A779" s="113"/>
      <c r="B779" s="113"/>
      <c r="C779" s="113"/>
      <c r="D779" s="113"/>
      <c r="E779" s="113"/>
    </row>
    <row r="780">
      <c r="A780" s="113"/>
      <c r="B780" s="113"/>
      <c r="C780" s="113"/>
      <c r="D780" s="113"/>
      <c r="E780" s="113"/>
    </row>
    <row r="781">
      <c r="A781" s="113"/>
      <c r="B781" s="113"/>
      <c r="C781" s="113"/>
      <c r="D781" s="113"/>
      <c r="E781" s="113"/>
    </row>
    <row r="782">
      <c r="A782" s="113"/>
      <c r="B782" s="113"/>
      <c r="C782" s="113"/>
      <c r="D782" s="113"/>
      <c r="E782" s="113"/>
    </row>
    <row r="783">
      <c r="A783" s="113"/>
      <c r="B783" s="113"/>
      <c r="C783" s="113"/>
      <c r="D783" s="113"/>
      <c r="E783" s="113"/>
    </row>
    <row r="784">
      <c r="A784" s="113"/>
      <c r="B784" s="113"/>
      <c r="C784" s="113"/>
      <c r="D784" s="113"/>
      <c r="E784" s="113"/>
    </row>
    <row r="785">
      <c r="A785" s="113"/>
      <c r="B785" s="113"/>
      <c r="C785" s="113"/>
      <c r="D785" s="113"/>
      <c r="E785" s="113"/>
    </row>
    <row r="786">
      <c r="A786" s="113"/>
      <c r="B786" s="113"/>
      <c r="C786" s="113"/>
      <c r="D786" s="113"/>
      <c r="E786" s="113"/>
    </row>
    <row r="787">
      <c r="A787" s="113"/>
      <c r="B787" s="113"/>
      <c r="C787" s="113"/>
      <c r="D787" s="113"/>
      <c r="E787" s="113"/>
    </row>
    <row r="788">
      <c r="A788" s="113"/>
      <c r="B788" s="113"/>
      <c r="C788" s="113"/>
      <c r="D788" s="113"/>
      <c r="E788" s="113"/>
    </row>
    <row r="789">
      <c r="A789" s="113"/>
      <c r="B789" s="113"/>
      <c r="C789" s="113"/>
      <c r="D789" s="113"/>
      <c r="E789" s="113"/>
    </row>
    <row r="790">
      <c r="A790" s="113"/>
      <c r="B790" s="113"/>
      <c r="C790" s="113"/>
      <c r="D790" s="113"/>
      <c r="E790" s="113"/>
    </row>
    <row r="791">
      <c r="A791" s="113"/>
      <c r="B791" s="113"/>
      <c r="C791" s="113"/>
      <c r="D791" s="113"/>
      <c r="E791" s="113"/>
    </row>
    <row r="792">
      <c r="A792" s="113"/>
      <c r="B792" s="113"/>
      <c r="C792" s="113"/>
      <c r="D792" s="113"/>
      <c r="E792" s="113"/>
    </row>
    <row r="793">
      <c r="A793" s="113"/>
      <c r="B793" s="113"/>
      <c r="C793" s="113"/>
      <c r="D793" s="113"/>
      <c r="E793" s="113"/>
    </row>
    <row r="794">
      <c r="A794" s="113"/>
      <c r="B794" s="113"/>
      <c r="C794" s="113"/>
      <c r="D794" s="113"/>
      <c r="E794" s="113"/>
    </row>
    <row r="795">
      <c r="A795" s="113"/>
      <c r="B795" s="113"/>
      <c r="C795" s="113"/>
      <c r="D795" s="113"/>
      <c r="E795" s="113"/>
    </row>
    <row r="796">
      <c r="A796" s="113"/>
      <c r="B796" s="113"/>
      <c r="C796" s="113"/>
      <c r="D796" s="113"/>
      <c r="E796" s="113"/>
    </row>
    <row r="797">
      <c r="A797" s="113"/>
      <c r="B797" s="113"/>
      <c r="C797" s="113"/>
      <c r="D797" s="113"/>
      <c r="E797" s="113"/>
    </row>
    <row r="798">
      <c r="A798" s="113"/>
      <c r="B798" s="113"/>
      <c r="C798" s="113"/>
      <c r="D798" s="113"/>
      <c r="E798" s="113"/>
    </row>
    <row r="799">
      <c r="A799" s="113"/>
      <c r="B799" s="113"/>
      <c r="C799" s="113"/>
      <c r="D799" s="113"/>
      <c r="E799" s="113"/>
    </row>
    <row r="800">
      <c r="A800" s="113"/>
      <c r="B800" s="113"/>
      <c r="C800" s="113"/>
      <c r="D800" s="113"/>
      <c r="E800" s="113"/>
    </row>
    <row r="801">
      <c r="A801" s="113"/>
      <c r="B801" s="113"/>
      <c r="C801" s="113"/>
      <c r="D801" s="113"/>
      <c r="E801" s="113"/>
    </row>
    <row r="802">
      <c r="A802" s="113"/>
      <c r="B802" s="113"/>
      <c r="C802" s="113"/>
      <c r="D802" s="113"/>
      <c r="E802" s="113"/>
    </row>
    <row r="803">
      <c r="A803" s="113"/>
      <c r="B803" s="113"/>
      <c r="C803" s="113"/>
      <c r="D803" s="113"/>
      <c r="E803" s="113"/>
    </row>
    <row r="804">
      <c r="A804" s="113"/>
      <c r="B804" s="113"/>
      <c r="C804" s="113"/>
      <c r="D804" s="113"/>
      <c r="E804" s="113"/>
    </row>
    <row r="805">
      <c r="A805" s="113"/>
      <c r="B805" s="113"/>
      <c r="C805" s="113"/>
      <c r="D805" s="113"/>
      <c r="E805" s="113"/>
    </row>
    <row r="806">
      <c r="A806" s="113"/>
      <c r="B806" s="113"/>
      <c r="C806" s="113"/>
      <c r="D806" s="113"/>
      <c r="E806" s="113"/>
    </row>
    <row r="807">
      <c r="A807" s="113"/>
      <c r="B807" s="113"/>
      <c r="C807" s="113"/>
      <c r="D807" s="113"/>
      <c r="E807" s="113"/>
    </row>
    <row r="808">
      <c r="A808" s="113"/>
      <c r="B808" s="113"/>
      <c r="C808" s="113"/>
      <c r="D808" s="113"/>
      <c r="E808" s="113"/>
    </row>
    <row r="809">
      <c r="A809" s="113"/>
      <c r="B809" s="113"/>
      <c r="C809" s="113"/>
      <c r="D809" s="113"/>
      <c r="E809" s="113"/>
    </row>
    <row r="810">
      <c r="A810" s="113"/>
      <c r="B810" s="113"/>
      <c r="C810" s="113"/>
      <c r="D810" s="113"/>
      <c r="E810" s="113"/>
    </row>
    <row r="811">
      <c r="A811" s="113"/>
      <c r="B811" s="113"/>
      <c r="C811" s="113"/>
      <c r="D811" s="113"/>
      <c r="E811" s="113"/>
    </row>
    <row r="812">
      <c r="A812" s="113"/>
      <c r="B812" s="113"/>
      <c r="C812" s="113"/>
      <c r="D812" s="113"/>
      <c r="E812" s="113"/>
    </row>
    <row r="813">
      <c r="A813" s="113"/>
      <c r="B813" s="113"/>
      <c r="C813" s="113"/>
      <c r="D813" s="113"/>
      <c r="E813" s="113"/>
    </row>
    <row r="814">
      <c r="A814" s="113"/>
      <c r="B814" s="113"/>
      <c r="C814" s="113"/>
      <c r="D814" s="113"/>
      <c r="E814" s="113"/>
    </row>
    <row r="815">
      <c r="A815" s="113"/>
      <c r="B815" s="113"/>
      <c r="C815" s="113"/>
      <c r="D815" s="113"/>
      <c r="E815" s="113"/>
    </row>
    <row r="816">
      <c r="A816" s="113"/>
      <c r="B816" s="113"/>
      <c r="C816" s="113"/>
      <c r="D816" s="113"/>
      <c r="E816" s="113"/>
    </row>
    <row r="817">
      <c r="A817" s="113"/>
      <c r="B817" s="113"/>
      <c r="C817" s="113"/>
      <c r="D817" s="113"/>
      <c r="E817" s="113"/>
    </row>
    <row r="818">
      <c r="A818" s="113"/>
      <c r="B818" s="113"/>
      <c r="C818" s="113"/>
      <c r="D818" s="113"/>
      <c r="E818" s="113"/>
    </row>
    <row r="819">
      <c r="A819" s="113"/>
      <c r="B819" s="113"/>
      <c r="C819" s="113"/>
      <c r="D819" s="113"/>
      <c r="E819" s="113"/>
    </row>
    <row r="820">
      <c r="A820" s="113"/>
      <c r="B820" s="113"/>
      <c r="C820" s="113"/>
      <c r="D820" s="113"/>
      <c r="E820" s="113"/>
    </row>
    <row r="821">
      <c r="A821" s="113"/>
      <c r="B821" s="113"/>
      <c r="C821" s="113"/>
      <c r="D821" s="113"/>
      <c r="E821" s="113"/>
    </row>
    <row r="822">
      <c r="A822" s="113"/>
      <c r="B822" s="113"/>
      <c r="C822" s="113"/>
      <c r="D822" s="113"/>
      <c r="E822" s="113"/>
    </row>
    <row r="823">
      <c r="A823" s="113"/>
      <c r="B823" s="113"/>
      <c r="C823" s="113"/>
      <c r="D823" s="113"/>
      <c r="E823" s="113"/>
    </row>
    <row r="824">
      <c r="A824" s="113"/>
      <c r="B824" s="113"/>
      <c r="C824" s="113"/>
      <c r="D824" s="113"/>
      <c r="E824" s="113"/>
    </row>
    <row r="825">
      <c r="A825" s="113"/>
      <c r="B825" s="113"/>
      <c r="C825" s="113"/>
      <c r="D825" s="113"/>
      <c r="E825" s="113"/>
    </row>
    <row r="826">
      <c r="A826" s="113"/>
      <c r="B826" s="113"/>
      <c r="C826" s="113"/>
      <c r="D826" s="113"/>
      <c r="E826" s="113"/>
    </row>
    <row r="827">
      <c r="A827" s="113"/>
      <c r="B827" s="113"/>
      <c r="C827" s="113"/>
      <c r="D827" s="113"/>
      <c r="E827" s="113"/>
    </row>
    <row r="828">
      <c r="A828" s="113"/>
      <c r="B828" s="113"/>
      <c r="C828" s="113"/>
      <c r="D828" s="113"/>
      <c r="E828" s="113"/>
    </row>
    <row r="829">
      <c r="A829" s="113"/>
      <c r="B829" s="113"/>
      <c r="C829" s="113"/>
      <c r="D829" s="113"/>
      <c r="E829" s="113"/>
    </row>
    <row r="830">
      <c r="A830" s="113"/>
      <c r="B830" s="113"/>
      <c r="C830" s="113"/>
      <c r="D830" s="113"/>
      <c r="E830" s="113"/>
    </row>
    <row r="831">
      <c r="A831" s="113"/>
      <c r="B831" s="113"/>
      <c r="C831" s="113"/>
      <c r="D831" s="113"/>
      <c r="E831" s="113"/>
    </row>
    <row r="832">
      <c r="A832" s="113"/>
      <c r="B832" s="113"/>
      <c r="C832" s="113"/>
      <c r="D832" s="113"/>
      <c r="E832" s="113"/>
    </row>
    <row r="833">
      <c r="A833" s="113"/>
      <c r="B833" s="113"/>
      <c r="C833" s="113"/>
      <c r="D833" s="113"/>
      <c r="E833" s="113"/>
    </row>
    <row r="834">
      <c r="A834" s="113"/>
      <c r="B834" s="113"/>
      <c r="C834" s="113"/>
      <c r="D834" s="113"/>
      <c r="E834" s="113"/>
    </row>
    <row r="835">
      <c r="A835" s="113"/>
      <c r="B835" s="113"/>
      <c r="C835" s="113"/>
      <c r="D835" s="113"/>
      <c r="E835" s="113"/>
    </row>
    <row r="836">
      <c r="A836" s="113"/>
      <c r="B836" s="113"/>
      <c r="C836" s="113"/>
      <c r="D836" s="113"/>
      <c r="E836" s="113"/>
    </row>
    <row r="837">
      <c r="A837" s="113"/>
      <c r="B837" s="113"/>
      <c r="C837" s="113"/>
      <c r="D837" s="113"/>
      <c r="E837" s="113"/>
    </row>
    <row r="838">
      <c r="A838" s="113"/>
      <c r="B838" s="113"/>
      <c r="C838" s="113"/>
      <c r="D838" s="113"/>
      <c r="E838" s="113"/>
    </row>
    <row r="839">
      <c r="A839" s="113"/>
      <c r="B839" s="113"/>
      <c r="C839" s="113"/>
      <c r="D839" s="113"/>
      <c r="E839" s="113"/>
    </row>
    <row r="840">
      <c r="A840" s="113"/>
      <c r="B840" s="113"/>
      <c r="C840" s="113"/>
      <c r="D840" s="113"/>
      <c r="E840" s="113"/>
    </row>
    <row r="841">
      <c r="A841" s="113"/>
      <c r="B841" s="113"/>
      <c r="C841" s="113"/>
      <c r="D841" s="113"/>
      <c r="E841" s="113"/>
    </row>
    <row r="842">
      <c r="A842" s="113"/>
      <c r="B842" s="113"/>
      <c r="C842" s="113"/>
      <c r="D842" s="113"/>
      <c r="E842" s="113"/>
    </row>
    <row r="843">
      <c r="A843" s="113"/>
      <c r="B843" s="113"/>
      <c r="C843" s="113"/>
      <c r="D843" s="113"/>
      <c r="E843" s="113"/>
    </row>
    <row r="844">
      <c r="A844" s="113"/>
      <c r="B844" s="113"/>
      <c r="C844" s="113"/>
      <c r="D844" s="113"/>
      <c r="E844" s="113"/>
    </row>
    <row r="845">
      <c r="A845" s="113"/>
      <c r="B845" s="113"/>
      <c r="C845" s="113"/>
      <c r="D845" s="113"/>
      <c r="E845" s="113"/>
    </row>
    <row r="846">
      <c r="A846" s="113"/>
      <c r="B846" s="113"/>
      <c r="C846" s="113"/>
      <c r="D846" s="113"/>
      <c r="E846" s="113"/>
    </row>
    <row r="847">
      <c r="A847" s="113"/>
      <c r="B847" s="113"/>
      <c r="C847" s="113"/>
      <c r="D847" s="113"/>
      <c r="E847" s="113"/>
    </row>
    <row r="848">
      <c r="A848" s="113"/>
      <c r="B848" s="113"/>
      <c r="C848" s="113"/>
      <c r="D848" s="113"/>
      <c r="E848" s="113"/>
    </row>
    <row r="849">
      <c r="A849" s="113"/>
      <c r="B849" s="113"/>
      <c r="C849" s="113"/>
      <c r="D849" s="113"/>
      <c r="E849" s="113"/>
    </row>
    <row r="850">
      <c r="A850" s="113"/>
      <c r="B850" s="113"/>
      <c r="C850" s="113"/>
      <c r="D850" s="113"/>
      <c r="E850" s="113"/>
    </row>
    <row r="851">
      <c r="A851" s="113"/>
      <c r="B851" s="113"/>
      <c r="C851" s="113"/>
      <c r="D851" s="113"/>
      <c r="E851" s="113"/>
    </row>
    <row r="852">
      <c r="A852" s="113"/>
      <c r="B852" s="113"/>
      <c r="C852" s="113"/>
      <c r="D852" s="113"/>
      <c r="E852" s="113"/>
    </row>
    <row r="853">
      <c r="A853" s="113"/>
      <c r="B853" s="113"/>
      <c r="C853" s="113"/>
      <c r="D853" s="113"/>
      <c r="E853" s="113"/>
    </row>
    <row r="854">
      <c r="A854" s="113"/>
      <c r="B854" s="113"/>
      <c r="C854" s="113"/>
      <c r="D854" s="113"/>
      <c r="E854" s="113"/>
    </row>
    <row r="855">
      <c r="A855" s="113"/>
      <c r="B855" s="113"/>
      <c r="C855" s="113"/>
      <c r="D855" s="113"/>
      <c r="E855" s="113"/>
    </row>
    <row r="856">
      <c r="A856" s="113"/>
      <c r="B856" s="113"/>
      <c r="C856" s="113"/>
      <c r="D856" s="113"/>
      <c r="E856" s="113"/>
    </row>
    <row r="857">
      <c r="A857" s="113"/>
      <c r="B857" s="113"/>
      <c r="C857" s="113"/>
      <c r="D857" s="113"/>
      <c r="E857" s="113"/>
    </row>
    <row r="858">
      <c r="A858" s="113"/>
      <c r="B858" s="113"/>
      <c r="C858" s="113"/>
      <c r="D858" s="113"/>
      <c r="E858" s="113"/>
    </row>
    <row r="859">
      <c r="A859" s="113"/>
      <c r="B859" s="113"/>
      <c r="C859" s="113"/>
      <c r="D859" s="113"/>
      <c r="E859" s="113"/>
    </row>
    <row r="860">
      <c r="A860" s="113"/>
      <c r="B860" s="113"/>
      <c r="C860" s="113"/>
      <c r="D860" s="113"/>
      <c r="E860" s="113"/>
    </row>
    <row r="861">
      <c r="A861" s="113"/>
      <c r="B861" s="113"/>
      <c r="C861" s="113"/>
      <c r="D861" s="113"/>
      <c r="E861" s="113"/>
    </row>
    <row r="862">
      <c r="A862" s="113"/>
      <c r="B862" s="113"/>
      <c r="C862" s="113"/>
      <c r="D862" s="113"/>
      <c r="E862" s="113"/>
    </row>
    <row r="863">
      <c r="A863" s="113"/>
      <c r="B863" s="113"/>
      <c r="C863" s="113"/>
      <c r="D863" s="113"/>
      <c r="E863" s="113"/>
    </row>
    <row r="864">
      <c r="A864" s="113"/>
      <c r="B864" s="113"/>
      <c r="C864" s="113"/>
      <c r="D864" s="113"/>
      <c r="E864" s="113"/>
    </row>
    <row r="865">
      <c r="A865" s="113"/>
      <c r="B865" s="113"/>
      <c r="C865" s="113"/>
      <c r="D865" s="113"/>
      <c r="E865" s="113"/>
    </row>
    <row r="866">
      <c r="A866" s="113"/>
      <c r="B866" s="113"/>
      <c r="C866" s="113"/>
      <c r="D866" s="113"/>
      <c r="E866" s="113"/>
    </row>
    <row r="867">
      <c r="A867" s="113"/>
      <c r="B867" s="113"/>
      <c r="C867" s="113"/>
      <c r="D867" s="113"/>
      <c r="E867" s="113"/>
    </row>
    <row r="868">
      <c r="A868" s="113"/>
      <c r="B868" s="113"/>
      <c r="C868" s="113"/>
      <c r="D868" s="113"/>
      <c r="E868" s="113"/>
    </row>
    <row r="869">
      <c r="A869" s="113"/>
      <c r="B869" s="113"/>
      <c r="C869" s="113"/>
      <c r="D869" s="113"/>
      <c r="E869" s="113"/>
    </row>
    <row r="870">
      <c r="A870" s="113"/>
      <c r="B870" s="113"/>
      <c r="C870" s="113"/>
      <c r="D870" s="113"/>
      <c r="E870" s="113"/>
    </row>
    <row r="871">
      <c r="A871" s="113"/>
      <c r="B871" s="113"/>
      <c r="C871" s="113"/>
      <c r="D871" s="113"/>
      <c r="E871" s="113"/>
    </row>
    <row r="872">
      <c r="A872" s="113"/>
      <c r="B872" s="113"/>
      <c r="C872" s="113"/>
      <c r="D872" s="113"/>
      <c r="E872" s="113"/>
    </row>
    <row r="873">
      <c r="A873" s="113"/>
      <c r="B873" s="113"/>
      <c r="C873" s="113"/>
      <c r="D873" s="113"/>
      <c r="E873" s="113"/>
    </row>
    <row r="874">
      <c r="A874" s="113"/>
      <c r="B874" s="113"/>
      <c r="C874" s="113"/>
      <c r="D874" s="113"/>
      <c r="E874" s="113"/>
    </row>
    <row r="875">
      <c r="A875" s="113"/>
      <c r="B875" s="113"/>
      <c r="C875" s="113"/>
      <c r="D875" s="113"/>
      <c r="E875" s="113"/>
    </row>
    <row r="876">
      <c r="A876" s="113"/>
      <c r="B876" s="113"/>
      <c r="C876" s="113"/>
      <c r="D876" s="113"/>
      <c r="E876" s="113"/>
    </row>
    <row r="877">
      <c r="A877" s="113"/>
      <c r="B877" s="113"/>
      <c r="C877" s="113"/>
      <c r="D877" s="113"/>
      <c r="E877" s="113"/>
    </row>
    <row r="878">
      <c r="A878" s="113"/>
      <c r="B878" s="113"/>
      <c r="C878" s="113"/>
      <c r="D878" s="113"/>
      <c r="E878" s="113"/>
    </row>
    <row r="879">
      <c r="A879" s="113"/>
      <c r="B879" s="113"/>
      <c r="C879" s="113"/>
      <c r="D879" s="113"/>
      <c r="E879" s="113"/>
    </row>
    <row r="880">
      <c r="A880" s="113"/>
      <c r="B880" s="113"/>
      <c r="C880" s="113"/>
      <c r="D880" s="113"/>
      <c r="E880" s="113"/>
    </row>
    <row r="881">
      <c r="A881" s="113"/>
      <c r="B881" s="113"/>
      <c r="C881" s="113"/>
      <c r="D881" s="113"/>
      <c r="E881" s="113"/>
    </row>
    <row r="882">
      <c r="A882" s="113"/>
      <c r="B882" s="113"/>
      <c r="C882" s="113"/>
      <c r="D882" s="113"/>
      <c r="E882" s="113"/>
    </row>
    <row r="883">
      <c r="A883" s="113"/>
      <c r="B883" s="113"/>
      <c r="C883" s="113"/>
      <c r="D883" s="113"/>
      <c r="E883" s="113"/>
    </row>
    <row r="884">
      <c r="A884" s="113"/>
      <c r="B884" s="113"/>
      <c r="C884" s="113"/>
      <c r="D884" s="113"/>
      <c r="E884" s="113"/>
    </row>
    <row r="885">
      <c r="A885" s="113"/>
      <c r="B885" s="113"/>
      <c r="C885" s="113"/>
      <c r="D885" s="113"/>
      <c r="E885" s="113"/>
    </row>
    <row r="886">
      <c r="A886" s="113"/>
      <c r="B886" s="113"/>
      <c r="C886" s="113"/>
      <c r="D886" s="113"/>
      <c r="E886" s="113"/>
    </row>
    <row r="887">
      <c r="A887" s="113"/>
      <c r="B887" s="113"/>
      <c r="C887" s="113"/>
      <c r="D887" s="113"/>
      <c r="E887" s="113"/>
    </row>
    <row r="888">
      <c r="A888" s="113"/>
      <c r="B888" s="113"/>
      <c r="C888" s="113"/>
      <c r="D888" s="113"/>
      <c r="E888" s="113"/>
    </row>
    <row r="889">
      <c r="A889" s="113"/>
      <c r="B889" s="113"/>
      <c r="C889" s="113"/>
      <c r="D889" s="113"/>
      <c r="E889" s="113"/>
    </row>
    <row r="890">
      <c r="A890" s="113"/>
      <c r="B890" s="113"/>
      <c r="C890" s="113"/>
      <c r="D890" s="113"/>
      <c r="E890" s="113"/>
    </row>
    <row r="891">
      <c r="A891" s="113"/>
      <c r="B891" s="113"/>
      <c r="C891" s="113"/>
      <c r="D891" s="113"/>
      <c r="E891" s="113"/>
    </row>
    <row r="892">
      <c r="A892" s="113"/>
      <c r="B892" s="113"/>
      <c r="C892" s="113"/>
      <c r="D892" s="113"/>
      <c r="E892" s="113"/>
    </row>
    <row r="893">
      <c r="A893" s="113"/>
      <c r="B893" s="113"/>
      <c r="C893" s="113"/>
      <c r="D893" s="113"/>
      <c r="E893" s="113"/>
    </row>
    <row r="894">
      <c r="A894" s="113"/>
      <c r="B894" s="113"/>
      <c r="C894" s="113"/>
      <c r="D894" s="113"/>
      <c r="E894" s="113"/>
    </row>
    <row r="895">
      <c r="A895" s="113"/>
      <c r="B895" s="113"/>
      <c r="C895" s="113"/>
      <c r="D895" s="113"/>
      <c r="E895" s="113"/>
    </row>
    <row r="896">
      <c r="A896" s="113"/>
      <c r="B896" s="113"/>
      <c r="C896" s="113"/>
      <c r="D896" s="113"/>
      <c r="E896" s="113"/>
    </row>
    <row r="897">
      <c r="A897" s="113"/>
      <c r="B897" s="113"/>
      <c r="C897" s="113"/>
      <c r="D897" s="113"/>
      <c r="E897" s="113"/>
    </row>
    <row r="898">
      <c r="A898" s="113"/>
      <c r="B898" s="113"/>
      <c r="C898" s="113"/>
      <c r="D898" s="113"/>
      <c r="E898" s="113"/>
    </row>
    <row r="899">
      <c r="A899" s="113"/>
      <c r="B899" s="113"/>
      <c r="C899" s="113"/>
      <c r="D899" s="113"/>
      <c r="E899" s="113"/>
    </row>
    <row r="900">
      <c r="A900" s="113"/>
      <c r="B900" s="113"/>
      <c r="C900" s="113"/>
      <c r="D900" s="113"/>
      <c r="E900" s="113"/>
    </row>
    <row r="901">
      <c r="A901" s="113"/>
      <c r="B901" s="113"/>
      <c r="C901" s="113"/>
      <c r="D901" s="113"/>
      <c r="E901" s="113"/>
    </row>
    <row r="902">
      <c r="A902" s="113"/>
      <c r="B902" s="113"/>
      <c r="C902" s="113"/>
      <c r="D902" s="113"/>
      <c r="E902" s="113"/>
    </row>
    <row r="903">
      <c r="A903" s="113"/>
      <c r="B903" s="113"/>
      <c r="C903" s="113"/>
      <c r="D903" s="113"/>
      <c r="E903" s="113"/>
    </row>
    <row r="904">
      <c r="A904" s="113"/>
      <c r="B904" s="113"/>
      <c r="C904" s="113"/>
      <c r="D904" s="113"/>
      <c r="E904" s="113"/>
    </row>
    <row r="905">
      <c r="A905" s="113"/>
      <c r="B905" s="113"/>
      <c r="C905" s="113"/>
      <c r="D905" s="113"/>
      <c r="E905" s="113"/>
    </row>
    <row r="906">
      <c r="A906" s="113"/>
      <c r="B906" s="113"/>
      <c r="C906" s="113"/>
      <c r="D906" s="113"/>
      <c r="E906" s="113"/>
    </row>
    <row r="907">
      <c r="A907" s="113"/>
      <c r="B907" s="113"/>
      <c r="C907" s="113"/>
      <c r="D907" s="113"/>
      <c r="E907" s="113"/>
    </row>
    <row r="908">
      <c r="A908" s="113"/>
      <c r="B908" s="113"/>
      <c r="C908" s="113"/>
      <c r="D908" s="113"/>
      <c r="E908" s="113"/>
    </row>
    <row r="909">
      <c r="A909" s="113"/>
      <c r="B909" s="113"/>
      <c r="C909" s="113"/>
      <c r="D909" s="113"/>
      <c r="E909" s="113"/>
    </row>
    <row r="910">
      <c r="A910" s="113"/>
      <c r="B910" s="113"/>
      <c r="C910" s="113"/>
      <c r="D910" s="113"/>
      <c r="E910" s="113"/>
    </row>
    <row r="911">
      <c r="A911" s="113"/>
      <c r="B911" s="113"/>
      <c r="C911" s="113"/>
      <c r="D911" s="113"/>
      <c r="E911" s="113"/>
    </row>
    <row r="912">
      <c r="A912" s="113"/>
      <c r="B912" s="113"/>
      <c r="C912" s="113"/>
      <c r="D912" s="113"/>
      <c r="E912" s="113"/>
    </row>
    <row r="913">
      <c r="A913" s="113"/>
      <c r="B913" s="113"/>
      <c r="C913" s="113"/>
      <c r="D913" s="113"/>
      <c r="E913" s="113"/>
    </row>
    <row r="914">
      <c r="A914" s="113"/>
      <c r="B914" s="113"/>
      <c r="C914" s="113"/>
      <c r="D914" s="113"/>
      <c r="E914" s="113"/>
    </row>
    <row r="915">
      <c r="A915" s="113"/>
      <c r="B915" s="113"/>
      <c r="C915" s="113"/>
      <c r="D915" s="113"/>
      <c r="E915" s="113"/>
    </row>
    <row r="916">
      <c r="A916" s="113"/>
      <c r="B916" s="113"/>
      <c r="C916" s="113"/>
      <c r="D916" s="113"/>
      <c r="E916" s="113"/>
    </row>
    <row r="917">
      <c r="A917" s="113"/>
      <c r="B917" s="113"/>
      <c r="C917" s="113"/>
      <c r="D917" s="113"/>
      <c r="E917" s="113"/>
    </row>
    <row r="918">
      <c r="A918" s="113"/>
      <c r="B918" s="113"/>
      <c r="C918" s="113"/>
      <c r="D918" s="113"/>
      <c r="E918" s="113"/>
    </row>
    <row r="919">
      <c r="A919" s="113"/>
      <c r="B919" s="113"/>
      <c r="C919" s="113"/>
      <c r="D919" s="113"/>
      <c r="E919" s="113"/>
    </row>
    <row r="920">
      <c r="A920" s="113"/>
      <c r="B920" s="113"/>
      <c r="C920" s="113"/>
      <c r="D920" s="113"/>
      <c r="E920" s="113"/>
    </row>
    <row r="921">
      <c r="A921" s="113"/>
      <c r="B921" s="113"/>
      <c r="C921" s="113"/>
      <c r="D921" s="113"/>
      <c r="E921" s="113"/>
    </row>
    <row r="922">
      <c r="A922" s="113"/>
      <c r="B922" s="113"/>
      <c r="C922" s="113"/>
      <c r="D922" s="113"/>
      <c r="E922" s="113"/>
    </row>
    <row r="923">
      <c r="A923" s="113"/>
      <c r="B923" s="113"/>
      <c r="C923" s="113"/>
      <c r="D923" s="113"/>
      <c r="E923" s="113"/>
    </row>
    <row r="924">
      <c r="A924" s="113"/>
      <c r="B924" s="113"/>
      <c r="C924" s="113"/>
      <c r="D924" s="113"/>
      <c r="E924" s="113"/>
    </row>
    <row r="925">
      <c r="A925" s="113"/>
      <c r="B925" s="113"/>
      <c r="C925" s="113"/>
      <c r="D925" s="113"/>
      <c r="E925" s="113"/>
    </row>
    <row r="926">
      <c r="A926" s="113"/>
      <c r="B926" s="113"/>
      <c r="C926" s="113"/>
      <c r="D926" s="113"/>
      <c r="E926" s="113"/>
    </row>
    <row r="927">
      <c r="A927" s="113"/>
      <c r="B927" s="113"/>
      <c r="C927" s="113"/>
      <c r="D927" s="113"/>
      <c r="E927" s="113"/>
    </row>
    <row r="928">
      <c r="A928" s="113"/>
      <c r="B928" s="113"/>
      <c r="C928" s="113"/>
      <c r="D928" s="113"/>
      <c r="E928" s="113"/>
    </row>
    <row r="929">
      <c r="A929" s="113"/>
      <c r="B929" s="113"/>
      <c r="C929" s="113"/>
      <c r="D929" s="113"/>
      <c r="E929" s="113"/>
    </row>
    <row r="930">
      <c r="A930" s="113"/>
      <c r="B930" s="113"/>
      <c r="C930" s="113"/>
      <c r="D930" s="113"/>
      <c r="E930" s="113"/>
    </row>
    <row r="931">
      <c r="A931" s="113"/>
      <c r="B931" s="113"/>
      <c r="C931" s="113"/>
      <c r="D931" s="113"/>
      <c r="E931" s="113"/>
    </row>
    <row r="932">
      <c r="A932" s="113"/>
      <c r="B932" s="113"/>
      <c r="C932" s="113"/>
      <c r="D932" s="113"/>
      <c r="E932" s="113"/>
    </row>
    <row r="933">
      <c r="A933" s="113"/>
      <c r="B933" s="113"/>
      <c r="C933" s="113"/>
      <c r="D933" s="113"/>
      <c r="E933" s="113"/>
    </row>
    <row r="934">
      <c r="A934" s="113"/>
      <c r="B934" s="113"/>
      <c r="C934" s="113"/>
      <c r="D934" s="113"/>
      <c r="E934" s="113"/>
    </row>
    <row r="935">
      <c r="A935" s="113"/>
      <c r="B935" s="113"/>
      <c r="C935" s="113"/>
      <c r="D935" s="113"/>
      <c r="E935" s="113"/>
    </row>
    <row r="936">
      <c r="A936" s="113"/>
      <c r="B936" s="113"/>
      <c r="C936" s="113"/>
      <c r="D936" s="113"/>
      <c r="E936" s="113"/>
    </row>
    <row r="937">
      <c r="A937" s="113"/>
      <c r="B937" s="113"/>
      <c r="C937" s="113"/>
      <c r="D937" s="113"/>
      <c r="E937" s="113"/>
    </row>
    <row r="938">
      <c r="A938" s="113"/>
      <c r="B938" s="113"/>
      <c r="C938" s="113"/>
      <c r="D938" s="113"/>
      <c r="E938" s="113"/>
    </row>
    <row r="939">
      <c r="A939" s="113"/>
      <c r="B939" s="113"/>
      <c r="C939" s="113"/>
      <c r="D939" s="113"/>
      <c r="E939" s="113"/>
    </row>
    <row r="940">
      <c r="A940" s="113"/>
      <c r="B940" s="113"/>
      <c r="C940" s="113"/>
      <c r="D940" s="113"/>
      <c r="E940" s="113"/>
    </row>
    <row r="941">
      <c r="A941" s="113"/>
      <c r="B941" s="113"/>
      <c r="C941" s="113"/>
      <c r="D941" s="113"/>
      <c r="E941" s="113"/>
    </row>
    <row r="942">
      <c r="A942" s="113"/>
      <c r="B942" s="113"/>
      <c r="C942" s="113"/>
      <c r="D942" s="113"/>
      <c r="E942" s="113"/>
    </row>
    <row r="943">
      <c r="A943" s="113"/>
      <c r="B943" s="113"/>
      <c r="C943" s="113"/>
      <c r="D943" s="113"/>
      <c r="E943" s="113"/>
    </row>
    <row r="944">
      <c r="A944" s="113"/>
      <c r="B944" s="113"/>
      <c r="C944" s="113"/>
      <c r="D944" s="113"/>
      <c r="E944" s="113"/>
    </row>
    <row r="945">
      <c r="A945" s="113"/>
      <c r="B945" s="113"/>
      <c r="C945" s="113"/>
      <c r="D945" s="113"/>
      <c r="E945" s="113"/>
    </row>
    <row r="946">
      <c r="A946" s="113"/>
      <c r="B946" s="113"/>
      <c r="C946" s="113"/>
      <c r="D946" s="113"/>
      <c r="E946" s="113"/>
    </row>
    <row r="947">
      <c r="A947" s="113"/>
      <c r="B947" s="113"/>
      <c r="C947" s="113"/>
      <c r="D947" s="113"/>
      <c r="E947" s="113"/>
    </row>
    <row r="948">
      <c r="A948" s="113"/>
      <c r="B948" s="113"/>
      <c r="C948" s="113"/>
      <c r="D948" s="113"/>
      <c r="E948" s="113"/>
    </row>
    <row r="949">
      <c r="A949" s="113"/>
      <c r="B949" s="113"/>
      <c r="C949" s="113"/>
      <c r="D949" s="113"/>
      <c r="E949" s="113"/>
    </row>
    <row r="950">
      <c r="A950" s="113"/>
      <c r="B950" s="113"/>
      <c r="C950" s="113"/>
      <c r="D950" s="113"/>
      <c r="E950" s="113"/>
    </row>
    <row r="951">
      <c r="A951" s="113"/>
      <c r="B951" s="113"/>
      <c r="C951" s="113"/>
      <c r="D951" s="113"/>
      <c r="E951" s="113"/>
    </row>
    <row r="952">
      <c r="A952" s="113"/>
      <c r="B952" s="113"/>
      <c r="C952" s="113"/>
      <c r="D952" s="113"/>
      <c r="E952" s="113"/>
    </row>
    <row r="953">
      <c r="A953" s="113"/>
      <c r="B953" s="113"/>
      <c r="C953" s="113"/>
      <c r="D953" s="113"/>
      <c r="E953" s="113"/>
    </row>
    <row r="954">
      <c r="A954" s="113"/>
      <c r="B954" s="113"/>
      <c r="C954" s="113"/>
      <c r="D954" s="113"/>
      <c r="E954" s="113"/>
    </row>
    <row r="955">
      <c r="A955" s="113"/>
      <c r="B955" s="113"/>
      <c r="C955" s="113"/>
      <c r="D955" s="113"/>
      <c r="E955" s="113"/>
    </row>
    <row r="956">
      <c r="A956" s="113"/>
      <c r="B956" s="113"/>
      <c r="C956" s="113"/>
      <c r="D956" s="113"/>
      <c r="E956" s="113"/>
    </row>
    <row r="957">
      <c r="A957" s="113"/>
      <c r="B957" s="113"/>
      <c r="C957" s="113"/>
      <c r="D957" s="113"/>
      <c r="E957" s="113"/>
    </row>
    <row r="958">
      <c r="A958" s="113"/>
      <c r="B958" s="113"/>
      <c r="C958" s="113"/>
      <c r="D958" s="113"/>
      <c r="E958" s="113"/>
    </row>
    <row r="959">
      <c r="A959" s="113"/>
      <c r="B959" s="113"/>
      <c r="C959" s="113"/>
      <c r="D959" s="113"/>
      <c r="E959" s="113"/>
    </row>
    <row r="960">
      <c r="A960" s="113"/>
      <c r="B960" s="113"/>
      <c r="C960" s="113"/>
      <c r="D960" s="113"/>
      <c r="E960" s="113"/>
    </row>
    <row r="961">
      <c r="A961" s="113"/>
      <c r="B961" s="113"/>
      <c r="C961" s="113"/>
      <c r="D961" s="113"/>
      <c r="E961" s="113"/>
    </row>
    <row r="962">
      <c r="A962" s="113"/>
      <c r="B962" s="113"/>
      <c r="C962" s="113"/>
      <c r="D962" s="113"/>
      <c r="E962" s="113"/>
    </row>
    <row r="963">
      <c r="A963" s="113"/>
      <c r="B963" s="113"/>
      <c r="C963" s="113"/>
      <c r="D963" s="113"/>
      <c r="E963" s="113"/>
    </row>
    <row r="964">
      <c r="A964" s="113"/>
      <c r="B964" s="113"/>
      <c r="C964" s="113"/>
      <c r="D964" s="113"/>
      <c r="E964" s="113"/>
    </row>
    <row r="965">
      <c r="A965" s="113"/>
      <c r="B965" s="113"/>
      <c r="C965" s="113"/>
      <c r="D965" s="113"/>
      <c r="E965" s="113"/>
    </row>
    <row r="966">
      <c r="A966" s="113"/>
      <c r="B966" s="113"/>
      <c r="C966" s="113"/>
      <c r="D966" s="113"/>
      <c r="E966" s="113"/>
    </row>
    <row r="967">
      <c r="A967" s="113"/>
      <c r="B967" s="113"/>
      <c r="C967" s="113"/>
      <c r="D967" s="113"/>
      <c r="E967" s="113"/>
    </row>
    <row r="968">
      <c r="A968" s="113"/>
      <c r="B968" s="113"/>
      <c r="C968" s="113"/>
      <c r="D968" s="113"/>
      <c r="E968" s="113"/>
    </row>
    <row r="969">
      <c r="A969" s="113"/>
      <c r="B969" s="113"/>
      <c r="C969" s="113"/>
      <c r="D969" s="113"/>
      <c r="E969" s="113"/>
    </row>
    <row r="970">
      <c r="A970" s="113"/>
      <c r="B970" s="113"/>
      <c r="C970" s="113"/>
      <c r="D970" s="113"/>
      <c r="E970" s="113"/>
    </row>
    <row r="971">
      <c r="A971" s="113"/>
      <c r="B971" s="113"/>
      <c r="C971" s="113"/>
      <c r="D971" s="113"/>
      <c r="E971" s="113"/>
    </row>
    <row r="972">
      <c r="A972" s="113"/>
      <c r="B972" s="113"/>
      <c r="C972" s="113"/>
      <c r="D972" s="113"/>
      <c r="E972" s="113"/>
    </row>
    <row r="973">
      <c r="A973" s="113"/>
      <c r="B973" s="113"/>
      <c r="C973" s="113"/>
      <c r="D973" s="113"/>
      <c r="E973" s="113"/>
    </row>
    <row r="974">
      <c r="A974" s="113"/>
      <c r="B974" s="113"/>
      <c r="C974" s="113"/>
      <c r="D974" s="113"/>
      <c r="E974" s="113"/>
    </row>
    <row r="975">
      <c r="A975" s="113"/>
      <c r="B975" s="113"/>
      <c r="C975" s="113"/>
      <c r="D975" s="113"/>
      <c r="E975" s="113"/>
    </row>
    <row r="976">
      <c r="A976" s="113"/>
      <c r="B976" s="113"/>
      <c r="C976" s="113"/>
      <c r="D976" s="113"/>
      <c r="E976" s="113"/>
    </row>
    <row r="977">
      <c r="A977" s="113"/>
      <c r="B977" s="113"/>
      <c r="C977" s="113"/>
      <c r="D977" s="113"/>
      <c r="E977" s="113"/>
    </row>
    <row r="978">
      <c r="A978" s="113"/>
      <c r="B978" s="113"/>
      <c r="C978" s="113"/>
      <c r="D978" s="113"/>
      <c r="E978" s="113"/>
    </row>
    <row r="979">
      <c r="A979" s="113"/>
      <c r="B979" s="113"/>
      <c r="C979" s="113"/>
      <c r="D979" s="113"/>
      <c r="E979" s="113"/>
    </row>
    <row r="980">
      <c r="A980" s="113"/>
      <c r="B980" s="113"/>
      <c r="C980" s="113"/>
      <c r="D980" s="113"/>
      <c r="E980" s="113"/>
    </row>
    <row r="981">
      <c r="A981" s="113"/>
      <c r="B981" s="113"/>
      <c r="C981" s="113"/>
      <c r="D981" s="113"/>
      <c r="E981" s="113"/>
    </row>
    <row r="982">
      <c r="A982" s="113"/>
      <c r="B982" s="113"/>
      <c r="C982" s="113"/>
      <c r="D982" s="113"/>
      <c r="E982" s="113"/>
    </row>
    <row r="983">
      <c r="A983" s="113"/>
      <c r="B983" s="113"/>
      <c r="C983" s="113"/>
      <c r="D983" s="113"/>
      <c r="E983" s="113"/>
    </row>
    <row r="984">
      <c r="A984" s="113"/>
      <c r="B984" s="113"/>
      <c r="C984" s="113"/>
      <c r="D984" s="113"/>
      <c r="E984" s="113"/>
    </row>
    <row r="985">
      <c r="A985" s="113"/>
      <c r="B985" s="113"/>
      <c r="C985" s="113"/>
      <c r="D985" s="113"/>
      <c r="E985" s="113"/>
    </row>
    <row r="986">
      <c r="A986" s="113"/>
      <c r="B986" s="113"/>
      <c r="C986" s="113"/>
      <c r="D986" s="113"/>
      <c r="E986" s="113"/>
    </row>
    <row r="987">
      <c r="A987" s="113"/>
      <c r="B987" s="113"/>
      <c r="C987" s="113"/>
      <c r="D987" s="113"/>
      <c r="E987" s="113"/>
    </row>
    <row r="988">
      <c r="A988" s="113"/>
      <c r="B988" s="113"/>
      <c r="C988" s="113"/>
      <c r="D988" s="113"/>
      <c r="E988" s="113"/>
    </row>
    <row r="989">
      <c r="A989" s="113"/>
      <c r="B989" s="113"/>
      <c r="C989" s="113"/>
      <c r="D989" s="113"/>
      <c r="E989" s="113"/>
    </row>
    <row r="990">
      <c r="A990" s="113"/>
      <c r="B990" s="113"/>
      <c r="C990" s="113"/>
      <c r="D990" s="113"/>
      <c r="E990" s="113"/>
    </row>
    <row r="991">
      <c r="A991" s="113"/>
      <c r="B991" s="113"/>
      <c r="C991" s="113"/>
      <c r="D991" s="113"/>
      <c r="E991" s="113"/>
    </row>
    <row r="992">
      <c r="A992" s="113"/>
      <c r="B992" s="113"/>
      <c r="C992" s="113"/>
      <c r="D992" s="113"/>
      <c r="E992" s="113"/>
    </row>
    <row r="993">
      <c r="A993" s="113"/>
      <c r="B993" s="113"/>
      <c r="C993" s="113"/>
      <c r="D993" s="113"/>
      <c r="E993" s="113"/>
    </row>
    <row r="994">
      <c r="A994" s="113"/>
      <c r="B994" s="113"/>
      <c r="C994" s="113"/>
      <c r="D994" s="113"/>
      <c r="E994" s="113"/>
    </row>
    <row r="995">
      <c r="A995" s="113"/>
      <c r="B995" s="113"/>
      <c r="C995" s="113"/>
      <c r="D995" s="113"/>
      <c r="E995" s="113"/>
    </row>
    <row r="996">
      <c r="A996" s="113"/>
      <c r="B996" s="113"/>
      <c r="C996" s="113"/>
      <c r="D996" s="113"/>
      <c r="E996" s="113"/>
    </row>
    <row r="997">
      <c r="A997" s="113"/>
      <c r="B997" s="113"/>
      <c r="C997" s="113"/>
      <c r="D997" s="113"/>
      <c r="E997" s="113"/>
    </row>
    <row r="998">
      <c r="A998" s="113"/>
      <c r="B998" s="113"/>
      <c r="C998" s="113"/>
      <c r="D998" s="113"/>
      <c r="E998" s="113"/>
    </row>
    <row r="999">
      <c r="A999" s="113"/>
      <c r="B999" s="113"/>
      <c r="C999" s="113"/>
      <c r="D999" s="113"/>
      <c r="E999" s="113"/>
    </row>
    <row r="1000">
      <c r="A1000" s="113"/>
      <c r="B1000" s="113"/>
      <c r="C1000" s="113"/>
      <c r="D1000" s="113"/>
      <c r="E1000" s="113"/>
    </row>
  </sheetData>
  <autoFilter ref="$A$1:$E$50"/>
  <customSheetViews>
    <customSheetView guid="{EFFBDC41-776B-48FA-AF7E-DE6D4EE19482}" filter="1" showAutoFilter="1">
      <autoFilter ref="$A$1:$E$1000"/>
      <extLst>
        <ext uri="GoogleSheetsCustomDataVersion1">
          <go:sheetsCustomData xmlns:go="http://customooxmlschemas.google.com/" filterViewId="381981040"/>
        </ext>
      </extLst>
    </customSheetView>
  </customSheetView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1.71"/>
    <col customWidth="1" min="3" max="3" width="4.0"/>
    <col customWidth="1" min="4" max="4" width="12.71"/>
    <col customWidth="1" min="5" max="5" width="20.29"/>
    <col customWidth="1" min="6" max="6" width="3.71"/>
    <col customWidth="1" min="7" max="7" width="9.0"/>
    <col customWidth="1" min="8" max="8" width="12.71"/>
    <col customWidth="1" min="9" max="9" width="4.0"/>
    <col customWidth="1" min="10" max="10" width="6.57"/>
    <col customWidth="1" min="11" max="11" width="8.86"/>
    <col customWidth="1" min="12" max="12" width="4.0"/>
    <col customWidth="1" min="13" max="13" width="4.86"/>
    <col customWidth="1" min="14" max="14" width="10.71"/>
    <col customWidth="1" min="15" max="15" width="15.71"/>
    <col customWidth="1" min="16" max="16" width="8.43"/>
    <col customWidth="1" min="17" max="17" width="15.43"/>
    <col customWidth="1" min="18" max="18" width="18.0"/>
    <col customWidth="1" min="19" max="19" width="4.86"/>
    <col customWidth="1" min="20" max="20" width="11.86"/>
  </cols>
  <sheetData>
    <row r="1" ht="23.25" customHeight="1">
      <c r="A1" s="1" t="s">
        <v>0</v>
      </c>
    </row>
    <row r="2" ht="12.75" customHeight="1">
      <c r="B2" s="2" t="s">
        <v>1</v>
      </c>
      <c r="C2" s="2"/>
      <c r="G2" s="4" t="s">
        <v>101</v>
      </c>
      <c r="H2" s="125">
        <v>235.0</v>
      </c>
      <c r="N2" s="3"/>
      <c r="O2" s="3"/>
      <c r="P2" s="3"/>
      <c r="Q2" s="3"/>
      <c r="R2" s="3"/>
      <c r="S2" s="3"/>
      <c r="T2" s="3"/>
    </row>
    <row r="3" ht="12.75" customHeight="1">
      <c r="B3" s="2" t="s">
        <v>2</v>
      </c>
      <c r="C3" s="2"/>
      <c r="G3" s="4" t="s">
        <v>102</v>
      </c>
    </row>
    <row r="4" ht="12.75" customHeight="1">
      <c r="B4" s="2" t="s">
        <v>4</v>
      </c>
      <c r="C4" s="2"/>
      <c r="G4" s="4" t="s">
        <v>103</v>
      </c>
      <c r="N4" s="5" t="s">
        <v>5</v>
      </c>
      <c r="O4" s="6"/>
      <c r="P4" s="6"/>
      <c r="Q4" s="6"/>
      <c r="R4" s="6"/>
    </row>
    <row r="5" ht="12.75" customHeight="1">
      <c r="E5" s="7" t="s">
        <v>6</v>
      </c>
      <c r="F5" s="8"/>
      <c r="G5" s="8"/>
      <c r="H5" s="9"/>
      <c r="I5" s="10"/>
      <c r="J5" s="10"/>
      <c r="K5" s="10"/>
      <c r="N5" s="6" t="s">
        <v>7</v>
      </c>
      <c r="O5" s="6"/>
      <c r="P5" s="6"/>
      <c r="Q5" s="6"/>
      <c r="R5" s="6"/>
    </row>
    <row r="6" ht="12.75" customHeight="1">
      <c r="B6" s="11" t="s">
        <v>8</v>
      </c>
      <c r="C6" s="12"/>
      <c r="D6" s="13" t="s">
        <v>9</v>
      </c>
      <c r="E6" s="14" t="s">
        <v>10</v>
      </c>
      <c r="F6" s="15"/>
      <c r="G6" s="16" t="s">
        <v>11</v>
      </c>
      <c r="H6" s="17" t="s">
        <v>12</v>
      </c>
      <c r="I6" s="3"/>
      <c r="J6" s="3"/>
      <c r="K6" s="3"/>
      <c r="N6" s="6" t="s">
        <v>14</v>
      </c>
      <c r="O6" s="6"/>
      <c r="P6" s="6"/>
      <c r="Q6" s="6"/>
      <c r="R6" s="6"/>
    </row>
    <row r="7" ht="12.75" customHeight="1">
      <c r="B7" s="126" t="s">
        <v>104</v>
      </c>
      <c r="C7" s="20">
        <f>CEILING((D7+$H$2)*0.9 - $H$2,15)</f>
        <v>-15</v>
      </c>
      <c r="D7" s="21">
        <v>8.0</v>
      </c>
      <c r="E7" s="19" t="s">
        <v>16</v>
      </c>
      <c r="F7" s="22">
        <f>((G7+$H$2)*H7*0.0333)+G7</f>
        <v>7.8255</v>
      </c>
      <c r="G7" s="23">
        <v>0.0</v>
      </c>
      <c r="H7" s="24">
        <v>1.0</v>
      </c>
      <c r="I7" s="3"/>
      <c r="J7" s="3"/>
      <c r="K7" s="3"/>
      <c r="N7" s="6" t="s">
        <v>17</v>
      </c>
      <c r="O7" s="6"/>
      <c r="P7" s="6"/>
      <c r="Q7" s="6"/>
      <c r="R7" s="6"/>
    </row>
    <row r="8" ht="12.75" customHeight="1">
      <c r="B8" s="36" t="s">
        <v>24</v>
      </c>
      <c r="C8" s="8"/>
      <c r="D8" s="8"/>
      <c r="E8" s="36" t="s">
        <v>25</v>
      </c>
      <c r="F8" s="8"/>
      <c r="G8" s="8"/>
      <c r="H8" s="37" t="s">
        <v>26</v>
      </c>
      <c r="I8" s="38"/>
      <c r="J8" s="38"/>
      <c r="K8" s="37" t="s">
        <v>27</v>
      </c>
      <c r="L8" s="38"/>
      <c r="M8" s="38"/>
      <c r="N8" s="6"/>
      <c r="O8" s="6"/>
      <c r="P8" s="6"/>
      <c r="Q8" s="6"/>
      <c r="R8" s="6"/>
    </row>
    <row r="9" ht="15.75" customHeight="1">
      <c r="A9" s="39" t="s">
        <v>28</v>
      </c>
      <c r="B9" s="40" t="s">
        <v>29</v>
      </c>
      <c r="C9" s="8"/>
      <c r="D9" s="41"/>
      <c r="E9" s="42" t="s">
        <v>30</v>
      </c>
      <c r="F9" s="8"/>
      <c r="G9" s="9"/>
      <c r="H9" s="36" t="s">
        <v>31</v>
      </c>
      <c r="I9" s="8"/>
      <c r="J9" s="41"/>
      <c r="K9" s="42" t="s">
        <v>32</v>
      </c>
      <c r="L9" s="8"/>
      <c r="M9" s="9"/>
    </row>
    <row r="10" ht="12.75" customHeight="1">
      <c r="A10" s="43"/>
      <c r="B10" s="44"/>
      <c r="C10" s="45" t="s">
        <v>33</v>
      </c>
      <c r="D10" s="46" t="s">
        <v>34</v>
      </c>
      <c r="E10" s="47"/>
      <c r="F10" s="45" t="s">
        <v>33</v>
      </c>
      <c r="G10" s="46" t="s">
        <v>34</v>
      </c>
      <c r="H10" s="47"/>
      <c r="I10" s="45" t="s">
        <v>33</v>
      </c>
      <c r="J10" s="46" t="s">
        <v>34</v>
      </c>
      <c r="K10" s="47"/>
      <c r="L10" s="45" t="s">
        <v>33</v>
      </c>
      <c r="M10" s="46" t="s">
        <v>34</v>
      </c>
    </row>
    <row r="11" ht="12.75" customHeight="1">
      <c r="A11" s="43"/>
      <c r="B11" s="126" t="s">
        <v>104</v>
      </c>
      <c r="C11" s="3">
        <f>CEILING((C7+$H$2)*0.6 - $H$2,15)</f>
        <v>-90</v>
      </c>
      <c r="D11" s="50">
        <v>10.0</v>
      </c>
      <c r="E11" s="126" t="s">
        <v>104</v>
      </c>
      <c r="F11" s="49">
        <f>CEILING((C7+$H$2)*0.55-$H$2,15)</f>
        <v>-105</v>
      </c>
      <c r="G11" s="50">
        <v>5.0</v>
      </c>
      <c r="H11" s="126" t="s">
        <v>104</v>
      </c>
      <c r="I11" s="49">
        <f>CEILING((C7+$H$2)*0.5-$H$2,15)</f>
        <v>-120</v>
      </c>
      <c r="J11" s="50">
        <v>5.0</v>
      </c>
      <c r="K11" s="126" t="s">
        <v>104</v>
      </c>
      <c r="L11" s="49">
        <f>CEILING((C7+$H$2)*0.4-$H$2,15)</f>
        <v>-135</v>
      </c>
      <c r="M11" s="50">
        <v>5.0</v>
      </c>
    </row>
    <row r="12" ht="12.75" customHeight="1">
      <c r="A12" s="43"/>
      <c r="B12" s="3"/>
      <c r="C12" s="3">
        <f>CEILING((C7+$H$2)*0.6 - $H$2,15)</f>
        <v>-90</v>
      </c>
      <c r="D12" s="51">
        <v>10.0</v>
      </c>
      <c r="E12" s="3"/>
      <c r="F12" s="3">
        <f>CEILING((C7+$H$2)*0.625-$H$2,15)</f>
        <v>-90</v>
      </c>
      <c r="G12" s="51">
        <v>5.0</v>
      </c>
      <c r="H12" s="3"/>
      <c r="I12" s="3">
        <f>CEILING((C7+$H$2)*0.6-$H$2,15)</f>
        <v>-90</v>
      </c>
      <c r="J12" s="51">
        <v>3.0</v>
      </c>
      <c r="K12" s="3"/>
      <c r="L12" s="3">
        <f>CEILING((C7+$H$2)*0.5-$H$2,15)</f>
        <v>-120</v>
      </c>
      <c r="M12" s="51">
        <v>5.0</v>
      </c>
    </row>
    <row r="13" ht="12.75" customHeight="1">
      <c r="A13" s="43"/>
      <c r="B13" s="3"/>
      <c r="C13" s="3">
        <f>CEILING((C7+$H$2)*0.6 - $H$2,15)</f>
        <v>-90</v>
      </c>
      <c r="D13" s="51">
        <v>10.0</v>
      </c>
      <c r="E13" s="3"/>
      <c r="F13" s="3">
        <f>CEILING((C7+$H$2)*0.675-$H$2,15)</f>
        <v>-75</v>
      </c>
      <c r="G13" s="51">
        <v>10.0</v>
      </c>
      <c r="H13" s="3"/>
      <c r="I13" s="3">
        <f>CEILING(0.7*(C7+$H$2),15)</f>
        <v>165</v>
      </c>
      <c r="J13" s="51">
        <v>1.0</v>
      </c>
      <c r="K13" s="3"/>
      <c r="L13" s="3">
        <f>CEILING((C7+$H$2)*0.6-$H$2,15)</f>
        <v>-90</v>
      </c>
      <c r="M13" s="51">
        <v>5.0</v>
      </c>
    </row>
    <row r="14" ht="12.75" customHeight="1">
      <c r="A14" s="43"/>
      <c r="B14" s="3"/>
      <c r="C14" s="3">
        <f>CEILING((C7+$H$2)*0.6 - $H$2,15)</f>
        <v>-90</v>
      </c>
      <c r="D14" s="51">
        <v>10.0</v>
      </c>
      <c r="E14" s="3"/>
      <c r="F14" s="3">
        <f>CEILING((C7+$H$2)*0.675-$H$2,15)</f>
        <v>-75</v>
      </c>
      <c r="G14" s="51">
        <v>10.0</v>
      </c>
      <c r="H14" s="44" t="s">
        <v>35</v>
      </c>
      <c r="I14" s="44">
        <f>CEILING((C7+$H$2)*0.75-$H$2,15)</f>
        <v>-60</v>
      </c>
      <c r="J14" s="52"/>
      <c r="K14" s="3"/>
      <c r="L14" s="3" t="s">
        <v>36</v>
      </c>
      <c r="M14" s="51" t="s">
        <v>36</v>
      </c>
    </row>
    <row r="15" ht="12.75" customHeight="1">
      <c r="A15" s="57"/>
      <c r="B15" s="53" t="s">
        <v>37</v>
      </c>
      <c r="C15" s="68">
        <f>CEILING((C7+$H$2)*0.6 - $H$2,15)</f>
        <v>-90</v>
      </c>
      <c r="D15" s="54" t="s">
        <v>38</v>
      </c>
      <c r="E15" s="53" t="s">
        <v>39</v>
      </c>
      <c r="F15" s="53">
        <f>CEILING((C7+$H$2)*0.675-$H$2,15)</f>
        <v>-75</v>
      </c>
      <c r="G15" s="54" t="s">
        <v>38</v>
      </c>
      <c r="H15" s="53"/>
      <c r="I15" s="53"/>
      <c r="J15" s="54" t="s">
        <v>36</v>
      </c>
      <c r="K15" s="55"/>
      <c r="L15" s="55" t="s">
        <v>36</v>
      </c>
      <c r="M15" s="56" t="s">
        <v>36</v>
      </c>
    </row>
    <row r="16" ht="12.75" customHeight="1">
      <c r="A16" s="58"/>
      <c r="B16" s="3"/>
      <c r="C16" s="3"/>
      <c r="D16" s="44"/>
      <c r="E16" s="3"/>
      <c r="F16" s="44"/>
      <c r="G16" s="44"/>
      <c r="H16" s="3"/>
      <c r="I16" s="3"/>
      <c r="J16" s="44"/>
      <c r="K16" s="3"/>
      <c r="L16" s="3"/>
      <c r="M16" s="3"/>
    </row>
    <row r="17" ht="12.75" customHeight="1">
      <c r="A17" s="59"/>
      <c r="B17" s="60" t="s">
        <v>40</v>
      </c>
      <c r="C17" s="15"/>
      <c r="D17" s="61" t="s">
        <v>41</v>
      </c>
      <c r="E17" s="61" t="s">
        <v>42</v>
      </c>
      <c r="G17" s="3"/>
      <c r="H17" s="44"/>
      <c r="I17" s="3"/>
      <c r="J17" s="3"/>
      <c r="K17" s="3"/>
    </row>
    <row r="18" ht="12.75" customHeight="1">
      <c r="A18" s="59"/>
      <c r="B18" s="126" t="s">
        <v>104</v>
      </c>
      <c r="C18" s="20">
        <f>CEILING(((E18-D18)*2.5)+C7,15)</f>
        <v>-30</v>
      </c>
      <c r="D18" s="44">
        <v>10.0</v>
      </c>
      <c r="E18" s="63" t="str">
        <f>J14</f>
        <v/>
      </c>
      <c r="G18" s="3"/>
      <c r="H18" s="44"/>
      <c r="I18" s="3"/>
      <c r="J18" s="3"/>
      <c r="K18" s="3"/>
    </row>
    <row r="19" ht="12.75" customHeight="1">
      <c r="A19" s="59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2.75" customHeight="1">
      <c r="A20" s="39" t="s">
        <v>44</v>
      </c>
      <c r="B20" s="40" t="s">
        <v>29</v>
      </c>
      <c r="C20" s="8"/>
      <c r="D20" s="41"/>
      <c r="E20" s="42" t="s">
        <v>30</v>
      </c>
      <c r="F20" s="8"/>
      <c r="G20" s="9"/>
      <c r="H20" s="36" t="s">
        <v>31</v>
      </c>
      <c r="I20" s="8"/>
      <c r="J20" s="41"/>
      <c r="K20" s="42" t="s">
        <v>32</v>
      </c>
      <c r="L20" s="8"/>
      <c r="M20" s="9"/>
    </row>
    <row r="21" ht="15.75" customHeight="1">
      <c r="A21" s="43"/>
      <c r="B21" s="44"/>
      <c r="C21" s="45" t="s">
        <v>33</v>
      </c>
      <c r="D21" s="46" t="s">
        <v>34</v>
      </c>
      <c r="E21" s="47"/>
      <c r="F21" s="45" t="s">
        <v>33</v>
      </c>
      <c r="G21" s="46" t="s">
        <v>34</v>
      </c>
      <c r="H21" s="47"/>
      <c r="I21" s="45" t="s">
        <v>33</v>
      </c>
      <c r="J21" s="46" t="s">
        <v>34</v>
      </c>
      <c r="K21" s="47"/>
      <c r="L21" s="45" t="s">
        <v>33</v>
      </c>
      <c r="M21" s="46" t="s">
        <v>34</v>
      </c>
    </row>
    <row r="22" ht="12.75" customHeight="1">
      <c r="A22" s="43"/>
      <c r="B22" s="126" t="s">
        <v>104</v>
      </c>
      <c r="C22" s="49">
        <f>CEILING((C18+$H$2)*0.65-$H$2,15)</f>
        <v>-90</v>
      </c>
      <c r="D22" s="50">
        <v>8.0</v>
      </c>
      <c r="E22" s="126" t="s">
        <v>104</v>
      </c>
      <c r="F22" s="49">
        <f>CEILING((C18+$H$2)*0.6-$H$2,15)</f>
        <v>-105</v>
      </c>
      <c r="G22" s="50">
        <v>3.0</v>
      </c>
      <c r="H22" s="126" t="s">
        <v>104</v>
      </c>
      <c r="I22" s="49">
        <f>CEILING((C18+$H$2)*0.5-$H$2,15)</f>
        <v>-120</v>
      </c>
      <c r="J22" s="50">
        <v>5.0</v>
      </c>
      <c r="K22" s="126" t="s">
        <v>104</v>
      </c>
      <c r="L22" s="49">
        <f>CEILING((C18+$H$2)*0.4-$H$2,15)</f>
        <v>-150</v>
      </c>
      <c r="M22" s="50">
        <v>5.0</v>
      </c>
    </row>
    <row r="23" ht="12.75" customHeight="1">
      <c r="A23" s="43"/>
      <c r="B23" s="44"/>
      <c r="C23" s="3">
        <f>CEILING((C18+$H$2)*0.65-$H$2,15)</f>
        <v>-90</v>
      </c>
      <c r="D23" s="51">
        <v>8.0</v>
      </c>
      <c r="E23" s="3"/>
      <c r="F23" s="3">
        <f>CEILING((C18+$H$2)*0.675-$H$2,15)</f>
        <v>-90</v>
      </c>
      <c r="G23" s="51">
        <v>3.0</v>
      </c>
      <c r="H23" s="44"/>
      <c r="I23" s="3">
        <f>CEILING((C18+$H$2)*0.6-$H$2,15)</f>
        <v>-105</v>
      </c>
      <c r="J23" s="51">
        <v>3.0</v>
      </c>
      <c r="K23" s="44"/>
      <c r="L23" s="3">
        <f>CEILING((C18+$H$2)*0.5-$H$2,15)</f>
        <v>-120</v>
      </c>
      <c r="M23" s="51">
        <v>5.0</v>
      </c>
    </row>
    <row r="24" ht="12.75" customHeight="1">
      <c r="A24" s="43"/>
      <c r="B24" s="44"/>
      <c r="C24" s="3">
        <f>CEILING((C18+$H$2)*0.65-$H$2,15)</f>
        <v>-90</v>
      </c>
      <c r="D24" s="51">
        <v>8.0</v>
      </c>
      <c r="E24" s="3"/>
      <c r="F24" s="3">
        <f>CEILING((C18+$H$2)*0.725-$H$2,15)</f>
        <v>-75</v>
      </c>
      <c r="G24" s="51">
        <v>8.0</v>
      </c>
      <c r="H24" s="44"/>
      <c r="I24" s="3">
        <f>CEILING((C18+$H$2)*0.7-$H$2,15)</f>
        <v>-90</v>
      </c>
      <c r="J24" s="51">
        <v>2.0</v>
      </c>
      <c r="K24" s="44"/>
      <c r="L24" s="3">
        <f>CEILING((C18+$H$2)*0.6-$H$2,15)</f>
        <v>-105</v>
      </c>
      <c r="M24" s="51">
        <v>5.0</v>
      </c>
    </row>
    <row r="25" ht="12.75" customHeight="1">
      <c r="A25" s="43"/>
      <c r="B25" s="3"/>
      <c r="C25" s="3">
        <f>CEILING((C18+$H$2)*0.65-$H$2,15)</f>
        <v>-90</v>
      </c>
      <c r="D25" s="51">
        <v>8.0</v>
      </c>
      <c r="E25" s="3"/>
      <c r="F25" s="3">
        <f>CEILING((C18+$H$2)*0.725-$H$2,15)</f>
        <v>-75</v>
      </c>
      <c r="G25" s="51">
        <v>8.0</v>
      </c>
      <c r="H25" s="3"/>
      <c r="I25" s="3">
        <f>CEILING((C18+$H$2)*0.75-$H$2,15)</f>
        <v>-75</v>
      </c>
      <c r="J25" s="51">
        <v>1.0</v>
      </c>
      <c r="K25" s="3"/>
      <c r="L25" s="3" t="s">
        <v>36</v>
      </c>
      <c r="M25" s="51" t="s">
        <v>36</v>
      </c>
    </row>
    <row r="26" ht="12.75" customHeight="1">
      <c r="A26" s="57"/>
      <c r="B26" s="53" t="s">
        <v>37</v>
      </c>
      <c r="C26" s="53">
        <f>CEILING((C18+$H$2)*0.65-$H$2,15)</f>
        <v>-90</v>
      </c>
      <c r="D26" s="54" t="s">
        <v>45</v>
      </c>
      <c r="E26" s="53" t="s">
        <v>39</v>
      </c>
      <c r="F26" s="53">
        <f>CEILING((C18+$H$2)*0.725-$H$2,15)</f>
        <v>-75</v>
      </c>
      <c r="G26" s="54" t="s">
        <v>45</v>
      </c>
      <c r="H26" s="53" t="s">
        <v>35</v>
      </c>
      <c r="I26" s="53">
        <f>CEILING((C18+$H$2)*0.8-$H$2,15)</f>
        <v>-60</v>
      </c>
      <c r="J26" s="85"/>
      <c r="K26" s="55"/>
      <c r="L26" s="55" t="s">
        <v>36</v>
      </c>
      <c r="M26" s="56" t="s">
        <v>36</v>
      </c>
    </row>
    <row r="27" ht="12.75" customHeight="1">
      <c r="A27" s="5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2.75" customHeight="1">
      <c r="A28" s="59"/>
      <c r="B28" s="60" t="s">
        <v>40</v>
      </c>
      <c r="C28" s="15"/>
      <c r="D28" s="61" t="s">
        <v>41</v>
      </c>
      <c r="E28" s="61" t="s">
        <v>42</v>
      </c>
      <c r="F28" s="3"/>
      <c r="G28" s="3"/>
      <c r="H28" s="3"/>
      <c r="I28" s="3"/>
      <c r="J28" s="3"/>
      <c r="K28" s="3"/>
      <c r="L28" s="3"/>
      <c r="M28" s="3"/>
    </row>
    <row r="29" ht="12.75" customHeight="1">
      <c r="A29" s="59"/>
      <c r="B29" s="126" t="s">
        <v>104</v>
      </c>
      <c r="C29" s="20">
        <f>CEILING(((E29-D29)*2.5)+C18,15)</f>
        <v>-45</v>
      </c>
      <c r="D29" s="44">
        <v>8.0</v>
      </c>
      <c r="E29" s="63" t="str">
        <f>J26</f>
        <v/>
      </c>
      <c r="F29" s="3"/>
      <c r="G29" s="3"/>
      <c r="H29" s="3"/>
      <c r="I29" s="3"/>
      <c r="J29" s="3"/>
      <c r="K29" s="3"/>
      <c r="L29" s="3"/>
      <c r="M29" s="3"/>
    </row>
    <row r="30" ht="12.75" customHeight="1">
      <c r="A30" s="59"/>
    </row>
    <row r="31" ht="12.75" customHeight="1">
      <c r="A31" s="39" t="s">
        <v>46</v>
      </c>
      <c r="B31" s="40" t="s">
        <v>29</v>
      </c>
      <c r="C31" s="8"/>
      <c r="D31" s="41"/>
      <c r="E31" s="42" t="s">
        <v>30</v>
      </c>
      <c r="F31" s="8"/>
      <c r="G31" s="9"/>
      <c r="H31" s="36" t="s">
        <v>31</v>
      </c>
      <c r="I31" s="8"/>
      <c r="J31" s="41"/>
      <c r="K31" s="42" t="s">
        <v>32</v>
      </c>
      <c r="L31" s="8"/>
      <c r="M31" s="9"/>
    </row>
    <row r="32" ht="15.75" customHeight="1">
      <c r="A32" s="43"/>
      <c r="B32" s="44"/>
      <c r="C32" s="45" t="s">
        <v>33</v>
      </c>
      <c r="D32" s="46" t="s">
        <v>34</v>
      </c>
      <c r="E32" s="47"/>
      <c r="F32" s="45" t="s">
        <v>33</v>
      </c>
      <c r="G32" s="46" t="s">
        <v>34</v>
      </c>
      <c r="H32" s="47"/>
      <c r="I32" s="45" t="s">
        <v>33</v>
      </c>
      <c r="J32" s="45" t="s">
        <v>34</v>
      </c>
      <c r="K32" s="40"/>
      <c r="L32" s="70" t="s">
        <v>33</v>
      </c>
      <c r="M32" s="71" t="s">
        <v>34</v>
      </c>
    </row>
    <row r="33" ht="12.75" customHeight="1">
      <c r="A33" s="43"/>
      <c r="B33" s="126" t="s">
        <v>104</v>
      </c>
      <c r="C33" s="49">
        <f>CEILING((C29+$H$2)*0.7-$H$2,15)</f>
        <v>-90</v>
      </c>
      <c r="D33" s="50">
        <v>5.0</v>
      </c>
      <c r="E33" s="126" t="s">
        <v>104</v>
      </c>
      <c r="F33" s="49">
        <f>CEILING((C29+$H$2)*0.65-$H$2,15)</f>
        <v>-105</v>
      </c>
      <c r="G33" s="50">
        <v>2.0</v>
      </c>
      <c r="H33" s="126" t="s">
        <v>104</v>
      </c>
      <c r="I33" s="49">
        <f>CEILING((C29+$H$2)*0.5-$H$2,15)</f>
        <v>-135</v>
      </c>
      <c r="J33" s="49">
        <v>5.0</v>
      </c>
      <c r="K33" s="126" t="s">
        <v>104</v>
      </c>
      <c r="L33" s="72">
        <f>CEILING((C29+$H$2)*0.4-$H$2,15)</f>
        <v>-150</v>
      </c>
      <c r="M33" s="20">
        <v>5.0</v>
      </c>
    </row>
    <row r="34" ht="12.75" customHeight="1">
      <c r="A34" s="43"/>
      <c r="B34" s="44"/>
      <c r="C34" s="3">
        <f>CEILING((C29+$H$2)*0.7-$H$2,15)</f>
        <v>-90</v>
      </c>
      <c r="D34" s="51">
        <v>5.0</v>
      </c>
      <c r="E34" s="44"/>
      <c r="F34" s="3">
        <f>CEILING((C29+$H$2)*0.725-$H$2,15)</f>
        <v>-90</v>
      </c>
      <c r="G34" s="51">
        <v>2.0</v>
      </c>
      <c r="H34" s="44"/>
      <c r="I34" s="3">
        <f>CEILING((C29+$H$2)*0.6-$H$2,15)</f>
        <v>-120</v>
      </c>
      <c r="J34" s="3">
        <v>3.0</v>
      </c>
      <c r="K34" s="26"/>
      <c r="L34" s="3">
        <f>CEILING((C29+$H$2)*0.5-$H$2,15)</f>
        <v>-135</v>
      </c>
      <c r="M34" s="27">
        <v>5.0</v>
      </c>
    </row>
    <row r="35" ht="12.75" customHeight="1">
      <c r="A35" s="43"/>
      <c r="B35" s="44"/>
      <c r="C35" s="3">
        <f>CEILING((C29+$H$2)*0.7-$H$2,15)</f>
        <v>-90</v>
      </c>
      <c r="D35" s="51">
        <v>5.0</v>
      </c>
      <c r="E35" s="44"/>
      <c r="F35" s="3">
        <f>CEILING((C29+$H$2)*0.775-$H$2,15)</f>
        <v>-75</v>
      </c>
      <c r="G35" s="51">
        <v>5.0</v>
      </c>
      <c r="H35" s="44"/>
      <c r="I35" s="3">
        <f>CEILING((C29+$H$2)*0.7-$H$2,15)</f>
        <v>-90</v>
      </c>
      <c r="J35" s="3">
        <v>2.0</v>
      </c>
      <c r="K35" s="26"/>
      <c r="L35" s="3">
        <f>CEILING((C29+$H$2)*0.6-$H$2,15)</f>
        <v>-120</v>
      </c>
      <c r="M35" s="27">
        <v>5.0</v>
      </c>
    </row>
    <row r="36" ht="12.75" customHeight="1">
      <c r="A36" s="43"/>
      <c r="B36" s="44"/>
      <c r="C36" s="3">
        <f>CEILING((C29+$H$2)*0.7-$H$2,15)</f>
        <v>-90</v>
      </c>
      <c r="D36" s="51">
        <v>5.0</v>
      </c>
      <c r="E36" s="44"/>
      <c r="F36" s="3">
        <f>CEILING((C29+$H$2)*0.775-$H$2,15)</f>
        <v>-75</v>
      </c>
      <c r="G36" s="51">
        <v>5.0</v>
      </c>
      <c r="H36" s="44"/>
      <c r="I36" s="3">
        <f>CEILING((C29+$H$2)*0.75-$H$2,15)</f>
        <v>-90</v>
      </c>
      <c r="J36" s="3">
        <v>1.0</v>
      </c>
      <c r="K36" s="26"/>
      <c r="L36" s="3"/>
      <c r="M36" s="27" t="s">
        <v>36</v>
      </c>
    </row>
    <row r="37" ht="12.75" customHeight="1">
      <c r="A37" s="43"/>
      <c r="B37" s="3"/>
      <c r="C37" s="3">
        <f>CEILING((C29+$H$2)*0.7-$H$2,15)</f>
        <v>-90</v>
      </c>
      <c r="D37" s="51">
        <v>5.0</v>
      </c>
      <c r="E37" s="3"/>
      <c r="F37" s="3">
        <f>CEILING((C29+$H$2)*0.775-$H$2,15)</f>
        <v>-75</v>
      </c>
      <c r="G37" s="51">
        <v>5.0</v>
      </c>
      <c r="H37" s="3"/>
      <c r="I37" s="3">
        <f>CEILING((C29+$H$2)*0.8-$H$2,15)</f>
        <v>-75</v>
      </c>
      <c r="J37" s="3">
        <v>1.0</v>
      </c>
      <c r="K37" s="73"/>
      <c r="L37" s="3"/>
      <c r="M37" s="27" t="s">
        <v>36</v>
      </c>
    </row>
    <row r="38" ht="12.75" customHeight="1">
      <c r="A38" s="57"/>
      <c r="B38" s="53" t="s">
        <v>37</v>
      </c>
      <c r="C38" s="53">
        <f>CEILING((C29+$H$2)*0.7-$H$2,15)</f>
        <v>-90</v>
      </c>
      <c r="D38" s="54" t="s">
        <v>47</v>
      </c>
      <c r="E38" s="53" t="s">
        <v>39</v>
      </c>
      <c r="F38" s="53">
        <f>CEILING((C29+$H$2)*0.775-$H$2,15)</f>
        <v>-75</v>
      </c>
      <c r="G38" s="54" t="s">
        <v>47</v>
      </c>
      <c r="H38" s="53" t="s">
        <v>35</v>
      </c>
      <c r="I38" s="53">
        <f>CEILING((C29+$H$2)*0.85-$H$2,15)</f>
        <v>-60</v>
      </c>
      <c r="J38" s="127"/>
      <c r="K38" s="75"/>
      <c r="L38" s="76"/>
      <c r="M38" s="31" t="s">
        <v>36</v>
      </c>
    </row>
    <row r="39" ht="12.75" customHeight="1">
      <c r="A39" s="58"/>
      <c r="B39" s="44"/>
      <c r="C39" s="44"/>
      <c r="D39" s="44"/>
      <c r="E39" s="44"/>
      <c r="F39" s="44"/>
      <c r="G39" s="44"/>
      <c r="H39" s="3"/>
      <c r="I39" s="3"/>
      <c r="J39" s="44"/>
      <c r="K39" s="3"/>
      <c r="L39" s="3"/>
      <c r="M39" s="3"/>
    </row>
    <row r="40" ht="12.75" customHeight="1">
      <c r="A40" s="59"/>
      <c r="B40" s="60" t="s">
        <v>40</v>
      </c>
      <c r="C40" s="15"/>
      <c r="D40" s="61" t="s">
        <v>41</v>
      </c>
      <c r="E40" s="61" t="s">
        <v>42</v>
      </c>
      <c r="F40" s="44"/>
      <c r="G40" s="44"/>
      <c r="H40" s="3"/>
      <c r="I40" s="3"/>
      <c r="J40" s="44"/>
      <c r="K40" s="3"/>
      <c r="L40" s="3"/>
      <c r="M40" s="3"/>
    </row>
    <row r="41" ht="12.75" customHeight="1">
      <c r="A41" s="59"/>
      <c r="B41" s="126" t="s">
        <v>104</v>
      </c>
      <c r="C41" s="20">
        <f>CEILING(((E41-D41)*2.5)+C29,15)</f>
        <v>-45</v>
      </c>
      <c r="D41" s="44">
        <v>5.0</v>
      </c>
      <c r="E41" s="63" t="str">
        <f>J38</f>
        <v/>
      </c>
      <c r="F41" s="44"/>
      <c r="G41" s="44"/>
      <c r="H41" s="3"/>
      <c r="I41" s="3"/>
      <c r="J41" s="44"/>
      <c r="K41" s="3"/>
      <c r="L41" s="3"/>
      <c r="M41" s="3"/>
    </row>
    <row r="42" ht="12.75" customHeight="1">
      <c r="A42" s="59"/>
    </row>
    <row r="43" ht="12.75" customHeight="1">
      <c r="A43" s="39" t="s">
        <v>48</v>
      </c>
      <c r="B43" s="40" t="s">
        <v>29</v>
      </c>
      <c r="C43" s="8"/>
      <c r="D43" s="41"/>
      <c r="E43" s="42" t="s">
        <v>30</v>
      </c>
      <c r="F43" s="8"/>
      <c r="G43" s="9"/>
      <c r="H43" s="36" t="s">
        <v>31</v>
      </c>
      <c r="I43" s="8"/>
      <c r="J43" s="41"/>
      <c r="K43" s="42" t="s">
        <v>32</v>
      </c>
      <c r="L43" s="8"/>
      <c r="M43" s="9"/>
    </row>
    <row r="44" ht="15.75" customHeight="1">
      <c r="A44" s="43"/>
      <c r="B44" s="44"/>
      <c r="C44" s="128" t="s">
        <v>33</v>
      </c>
      <c r="D44" s="46" t="s">
        <v>34</v>
      </c>
      <c r="E44" s="47"/>
      <c r="F44" s="45" t="s">
        <v>33</v>
      </c>
      <c r="G44" s="46" t="s">
        <v>34</v>
      </c>
      <c r="H44" s="47"/>
      <c r="I44" s="45" t="s">
        <v>33</v>
      </c>
      <c r="J44" s="46" t="s">
        <v>34</v>
      </c>
      <c r="K44" s="47"/>
      <c r="L44" s="45" t="s">
        <v>33</v>
      </c>
      <c r="M44" s="46" t="s">
        <v>34</v>
      </c>
    </row>
    <row r="45" ht="12.75" customHeight="1">
      <c r="A45" s="43"/>
      <c r="B45" s="126" t="s">
        <v>104</v>
      </c>
      <c r="C45" s="3">
        <f t="shared" ref="C45:C51" si="1">CEILING(($C$41+$H$2)*0.75-$H$2,15)</f>
        <v>-90</v>
      </c>
      <c r="D45" s="50">
        <v>3.0</v>
      </c>
      <c r="E45" s="126" t="s">
        <v>104</v>
      </c>
      <c r="F45" s="49">
        <f>CEILING((C41+$H$2)*0.7-$H$2,15)</f>
        <v>-90</v>
      </c>
      <c r="G45" s="50">
        <v>1.0</v>
      </c>
      <c r="H45" s="126" t="s">
        <v>104</v>
      </c>
      <c r="I45" s="49">
        <f>CEILING((C41+$H$2)*0.5-$H$2,15)</f>
        <v>-135</v>
      </c>
      <c r="J45" s="50">
        <v>5.0</v>
      </c>
      <c r="K45" s="126" t="s">
        <v>104</v>
      </c>
      <c r="L45" s="49">
        <f>CEILING((C41+$H$2)*0.4-$H$2,15)</f>
        <v>-150</v>
      </c>
      <c r="M45" s="50">
        <v>5.0</v>
      </c>
    </row>
    <row r="46" ht="12.75" customHeight="1">
      <c r="A46" s="43"/>
      <c r="B46" s="44"/>
      <c r="C46" s="3">
        <f t="shared" si="1"/>
        <v>-90</v>
      </c>
      <c r="D46" s="51">
        <v>3.0</v>
      </c>
      <c r="E46" s="44"/>
      <c r="F46" s="3">
        <f>CEILING((C41+$H$2)*0.775-$H$2,15)</f>
        <v>-75</v>
      </c>
      <c r="G46" s="51">
        <v>1.0</v>
      </c>
      <c r="H46" s="44"/>
      <c r="I46" s="3">
        <f>CEILING((C41+$H$2)*0.6-$H$2,15)</f>
        <v>-120</v>
      </c>
      <c r="J46" s="51">
        <v>3.0</v>
      </c>
      <c r="K46" s="44"/>
      <c r="L46" s="3">
        <f>CEILING((C41+$H$2)*0.5-$H$2,15)</f>
        <v>-135</v>
      </c>
      <c r="M46" s="51">
        <v>5.0</v>
      </c>
    </row>
    <row r="47" ht="12.75" customHeight="1">
      <c r="A47" s="43"/>
      <c r="B47" s="44"/>
      <c r="C47" s="3">
        <f t="shared" si="1"/>
        <v>-90</v>
      </c>
      <c r="D47" s="51">
        <v>3.0</v>
      </c>
      <c r="E47" s="44"/>
      <c r="F47" s="3">
        <f>CEILING((C41+$H$2)*0.825-$H$2,15)</f>
        <v>-75</v>
      </c>
      <c r="G47" s="51">
        <v>3.0</v>
      </c>
      <c r="H47" s="44"/>
      <c r="I47" s="3">
        <f>CEILING((C41+$H$2)*0.7-$H$2,15)</f>
        <v>-90</v>
      </c>
      <c r="J47" s="51">
        <v>2.0</v>
      </c>
      <c r="K47" s="44"/>
      <c r="L47" s="3">
        <f>CEILING((C41+$H$2)*0.6-$H$2,15)</f>
        <v>-120</v>
      </c>
      <c r="M47" s="51">
        <v>5.0</v>
      </c>
    </row>
    <row r="48" ht="12.75" customHeight="1">
      <c r="A48" s="43"/>
      <c r="B48" s="44"/>
      <c r="C48" s="3">
        <f t="shared" si="1"/>
        <v>-90</v>
      </c>
      <c r="D48" s="51">
        <v>3.0</v>
      </c>
      <c r="E48" s="44"/>
      <c r="F48" s="3">
        <f>CEILING((C41+$H$2)*0.825-$H$2,15)</f>
        <v>-75</v>
      </c>
      <c r="G48" s="51">
        <v>3.0</v>
      </c>
      <c r="H48" s="44"/>
      <c r="I48" s="3">
        <f>CEILING((C41+$H$2)*0.75-$H$2,15)</f>
        <v>-90</v>
      </c>
      <c r="J48" s="51">
        <v>1.0</v>
      </c>
      <c r="K48" s="44"/>
      <c r="L48" s="3"/>
      <c r="M48" s="51" t="s">
        <v>36</v>
      </c>
    </row>
    <row r="49" ht="12.75" customHeight="1">
      <c r="A49" s="43"/>
      <c r="B49" s="44"/>
      <c r="C49" s="3">
        <f t="shared" si="1"/>
        <v>-90</v>
      </c>
      <c r="D49" s="51">
        <v>3.0</v>
      </c>
      <c r="E49" s="44"/>
      <c r="F49" s="3">
        <f>CEILING((C41+$H$2)*0.825-$H$2,15)</f>
        <v>-75</v>
      </c>
      <c r="G49" s="51">
        <v>3.0</v>
      </c>
      <c r="H49" s="44"/>
      <c r="I49" s="3">
        <f>CEILING((C41+$H$2)*0.8-$H$2,15)</f>
        <v>-75</v>
      </c>
      <c r="J49" s="51">
        <v>1.0</v>
      </c>
      <c r="K49" s="44"/>
      <c r="L49" s="3"/>
      <c r="M49" s="51" t="s">
        <v>36</v>
      </c>
    </row>
    <row r="50" ht="12.75" customHeight="1">
      <c r="A50" s="43"/>
      <c r="B50" s="3"/>
      <c r="C50" s="3">
        <f t="shared" si="1"/>
        <v>-90</v>
      </c>
      <c r="D50" s="51">
        <v>3.0</v>
      </c>
      <c r="E50" s="3"/>
      <c r="F50" s="3">
        <f>CEILING((C41+$H$2)*0.825-$H$2,15)</f>
        <v>-75</v>
      </c>
      <c r="G50" s="51">
        <v>3.0</v>
      </c>
      <c r="H50" s="3"/>
      <c r="I50" s="3">
        <f>CEILING((C41+$H$2)*0.85-$H$2,15)</f>
        <v>-60</v>
      </c>
      <c r="J50" s="51">
        <v>1.0</v>
      </c>
      <c r="K50" s="3"/>
      <c r="L50" s="3"/>
      <c r="M50" s="51" t="s">
        <v>36</v>
      </c>
    </row>
    <row r="51" ht="12.75" customHeight="1">
      <c r="A51" s="57"/>
      <c r="B51" s="53" t="s">
        <v>37</v>
      </c>
      <c r="C51" s="68">
        <f t="shared" si="1"/>
        <v>-90</v>
      </c>
      <c r="D51" s="54" t="s">
        <v>49</v>
      </c>
      <c r="E51" s="53" t="s">
        <v>39</v>
      </c>
      <c r="F51" s="53">
        <f>CEILING((C41+$H$2)*0.825-$H$2,15)</f>
        <v>-75</v>
      </c>
      <c r="G51" s="54" t="s">
        <v>49</v>
      </c>
      <c r="H51" s="53" t="s">
        <v>35</v>
      </c>
      <c r="I51" s="53">
        <f>CEILING((C41+$H$2)*0.9-$H$2,15)</f>
        <v>-60</v>
      </c>
      <c r="J51" s="54" t="s">
        <v>50</v>
      </c>
      <c r="K51" s="55"/>
      <c r="L51" s="55"/>
      <c r="M51" s="56" t="s">
        <v>36</v>
      </c>
    </row>
    <row r="52" ht="12.75" customHeight="1">
      <c r="A52" s="58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</sheetData>
  <mergeCells count="31">
    <mergeCell ref="E9:G9"/>
    <mergeCell ref="H9:J9"/>
    <mergeCell ref="K9:M9"/>
    <mergeCell ref="A1:L1"/>
    <mergeCell ref="E5:H5"/>
    <mergeCell ref="E6:F6"/>
    <mergeCell ref="B8:D8"/>
    <mergeCell ref="E8:G8"/>
    <mergeCell ref="H8:J8"/>
    <mergeCell ref="K8:M8"/>
    <mergeCell ref="H20:J20"/>
    <mergeCell ref="K20:M20"/>
    <mergeCell ref="A20:A26"/>
    <mergeCell ref="A31:A38"/>
    <mergeCell ref="B40:C40"/>
    <mergeCell ref="A43:A51"/>
    <mergeCell ref="B43:D43"/>
    <mergeCell ref="E43:G43"/>
    <mergeCell ref="H43:J43"/>
    <mergeCell ref="K43:M43"/>
    <mergeCell ref="B31:D31"/>
    <mergeCell ref="E31:G31"/>
    <mergeCell ref="H31:J31"/>
    <mergeCell ref="K31:M31"/>
    <mergeCell ref="B6:C6"/>
    <mergeCell ref="A9:A15"/>
    <mergeCell ref="B9:D9"/>
    <mergeCell ref="B17:C17"/>
    <mergeCell ref="B20:D20"/>
    <mergeCell ref="E20:G20"/>
    <mergeCell ref="B28:C28"/>
  </mergeCells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2017-05-08T16:24:20Z</dcterms:created>
  <dc:creator>Gensheimer, Grant (CBH)</dc:creator>
</cp:coreProperties>
</file>